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X:\産業連関表\2020_R02_基本表\12_公表データ\07_経済波及効果分析ツール\"/>
    </mc:Choice>
  </mc:AlternateContent>
  <xr:revisionPtr revIDLastSave="0" documentId="13_ncr:1_{57A20BE4-EC45-48CC-AFB9-8D203AE0AB70}" xr6:coauthVersionLast="47" xr6:coauthVersionMax="47" xr10:uidLastSave="{00000000-0000-0000-0000-000000000000}"/>
  <bookViews>
    <workbookView xWindow="-120" yWindow="-120" windowWidth="29040" windowHeight="15720" tabRatio="840" activeTab="2" xr2:uid="{00000000-000D-0000-FFFF-FFFF00000000}"/>
  </bookViews>
  <sheets>
    <sheet name="利用上の注意" sheetId="3" r:id="rId1"/>
    <sheet name="使い方" sheetId="9" r:id="rId2"/>
    <sheet name="入力・分析シート" sheetId="1" r:id="rId3"/>
    <sheet name="分析結果" sheetId="2" r:id="rId4"/>
    <sheet name="生産者価格評価表" sheetId="11" r:id="rId5"/>
    <sheet name="投入係数表" sheetId="10" r:id="rId6"/>
    <sheet name="逆行列係数表(I-(I-M)A)^-1" sheetId="13" r:id="rId7"/>
    <sheet name="雇用表(36部門）" sheetId="14" r:id="rId8"/>
    <sheet name="消費転換係数" sheetId="8" r:id="rId9"/>
  </sheets>
  <definedNames>
    <definedName name="_xlnm.Print_Area" localSheetId="6">'逆行列係数表(I-(I-M)A)^-1'!$A$1:$AL$40</definedName>
    <definedName name="_xlnm.Print_Area" localSheetId="7">'雇用表(36部門）'!$A$1:$N$43</definedName>
    <definedName name="_xlnm.Print_Area" localSheetId="1">使い方!$A$1:$X$173</definedName>
    <definedName name="_xlnm.Print_Area" localSheetId="4">生産者価格評価表!$A$1:$BE$49</definedName>
    <definedName name="_xlnm.Print_Area" localSheetId="5">投入係数表!$A$1:$AL$49</definedName>
    <definedName name="_xlnm.Print_Area" localSheetId="3">分析結果!$A$1:$AM$216</definedName>
    <definedName name="_xlnm.Print_Area" localSheetId="0">利用上の注意!$A$1:$Z$75</definedName>
    <definedName name="消費転換係数">消費転換係数!$C$9:$C$10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9" l="1"/>
  <c r="F24" i="8"/>
  <c r="F23" i="8" l="1"/>
  <c r="F22" i="8" l="1"/>
  <c r="G24" i="8" s="1"/>
  <c r="F21" i="8" l="1"/>
  <c r="G23" i="8" s="1"/>
  <c r="A27" i="9" l="1"/>
  <c r="F20" i="8"/>
  <c r="G22" i="8" s="1"/>
  <c r="F19" i="8" l="1"/>
  <c r="G21" i="8" s="1"/>
  <c r="F18" i="8" l="1"/>
  <c r="G20" i="8" s="1"/>
  <c r="F17" i="8" l="1"/>
  <c r="G19" i="8" s="1"/>
  <c r="F16" i="8" l="1"/>
  <c r="G18" i="8" s="1"/>
  <c r="F15" i="8" l="1"/>
  <c r="G17" i="8" s="1"/>
  <c r="F14" i="8" l="1"/>
  <c r="G16" i="8" s="1"/>
  <c r="W52" i="1" l="1"/>
  <c r="Y50" i="1"/>
  <c r="Y48" i="1"/>
  <c r="Y46" i="1"/>
  <c r="Y44" i="1"/>
  <c r="Y42" i="1"/>
  <c r="Y40" i="1"/>
  <c r="Y38" i="1"/>
  <c r="Y36" i="1"/>
  <c r="Y34" i="1"/>
  <c r="Y32" i="1"/>
  <c r="Y30" i="1"/>
  <c r="Y28" i="1"/>
  <c r="Y26" i="1"/>
  <c r="Y24" i="1"/>
  <c r="Y22" i="1"/>
  <c r="Y20" i="1"/>
  <c r="Y18" i="1"/>
  <c r="Y16"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Y52" i="1"/>
  <c r="Y51" i="1"/>
  <c r="Y49" i="1"/>
  <c r="Y47" i="1"/>
  <c r="Y45" i="1"/>
  <c r="Y43" i="1"/>
  <c r="Y41" i="1"/>
  <c r="Y39" i="1"/>
  <c r="Y37" i="1"/>
  <c r="Y35" i="1"/>
  <c r="Y33" i="1"/>
  <c r="Y31" i="1"/>
  <c r="Y29" i="1"/>
  <c r="Y27" i="1"/>
  <c r="Y25" i="1"/>
  <c r="Y23" i="1"/>
  <c r="Y21" i="1"/>
  <c r="Y19" i="1"/>
  <c r="Y17" i="1"/>
  <c r="AA28" i="1"/>
  <c r="AA20" i="1"/>
  <c r="D50" i="1"/>
  <c r="E50" i="1" s="1"/>
  <c r="D32" i="1"/>
  <c r="E32" i="1" s="1"/>
  <c r="AA30" i="1"/>
  <c r="AA26" i="1"/>
  <c r="AA24" i="1"/>
  <c r="AA22" i="1"/>
  <c r="AA18" i="1"/>
  <c r="AA16" i="1"/>
  <c r="AA34" i="1" l="1"/>
  <c r="L34" i="1"/>
  <c r="L21" i="1"/>
  <c r="D21" i="1"/>
  <c r="E21" i="1" s="1"/>
  <c r="G21" i="1" s="1"/>
  <c r="AA21" i="1"/>
  <c r="L33" i="1"/>
  <c r="D33" i="1"/>
  <c r="E33" i="1" s="1"/>
  <c r="I33" i="1" s="1"/>
  <c r="AA33" i="1"/>
  <c r="L41" i="1"/>
  <c r="D41" i="1"/>
  <c r="E41" i="1" s="1"/>
  <c r="I41" i="1" s="1"/>
  <c r="AA41" i="1"/>
  <c r="L49" i="1"/>
  <c r="D49" i="1"/>
  <c r="E49" i="1" s="1"/>
  <c r="G49" i="1" s="1"/>
  <c r="AA49" i="1"/>
  <c r="L40" i="1"/>
  <c r="AA40" i="1"/>
  <c r="L48" i="1"/>
  <c r="AA48" i="1"/>
  <c r="D16" i="1"/>
  <c r="E16" i="1" s="1"/>
  <c r="G16" i="1" s="1"/>
  <c r="D48" i="1"/>
  <c r="E48" i="1" s="1"/>
  <c r="I48" i="1" s="1"/>
  <c r="G32" i="1"/>
  <c r="L16" i="1"/>
  <c r="L24" i="1"/>
  <c r="AA42" i="1"/>
  <c r="L42" i="1"/>
  <c r="D18" i="1"/>
  <c r="E18" i="1" s="1"/>
  <c r="I18" i="1" s="1"/>
  <c r="D34" i="1"/>
  <c r="E34" i="1" s="1"/>
  <c r="I34" i="1" s="1"/>
  <c r="L26" i="1"/>
  <c r="AA23" i="1"/>
  <c r="L23" i="1"/>
  <c r="D23" i="1"/>
  <c r="E23" i="1" s="1"/>
  <c r="G23" i="1" s="1"/>
  <c r="AA31" i="1"/>
  <c r="L31" i="1"/>
  <c r="D31" i="1"/>
  <c r="E31" i="1" s="1"/>
  <c r="I31" i="1" s="1"/>
  <c r="AA39" i="1"/>
  <c r="L39" i="1"/>
  <c r="D39" i="1"/>
  <c r="E39" i="1" s="1"/>
  <c r="I39" i="1" s="1"/>
  <c r="AA47" i="1"/>
  <c r="L47" i="1"/>
  <c r="D47" i="1"/>
  <c r="E47" i="1" s="1"/>
  <c r="I47" i="1" s="1"/>
  <c r="D28" i="1"/>
  <c r="E28" i="1" s="1"/>
  <c r="I28" i="1" s="1"/>
  <c r="G18" i="1"/>
  <c r="G50" i="1"/>
  <c r="I50" i="1"/>
  <c r="L20" i="1"/>
  <c r="L28" i="1"/>
  <c r="L17" i="1"/>
  <c r="D17" i="1"/>
  <c r="E17" i="1" s="1"/>
  <c r="G17" i="1" s="1"/>
  <c r="AA17" i="1"/>
  <c r="L25" i="1"/>
  <c r="D25" i="1"/>
  <c r="E25" i="1" s="1"/>
  <c r="G25" i="1" s="1"/>
  <c r="AA25" i="1"/>
  <c r="L29" i="1"/>
  <c r="D29" i="1"/>
  <c r="E29" i="1" s="1"/>
  <c r="G29" i="1" s="1"/>
  <c r="AA29" i="1"/>
  <c r="L37" i="1"/>
  <c r="D37" i="1"/>
  <c r="E37" i="1" s="1"/>
  <c r="I37" i="1" s="1"/>
  <c r="AA37" i="1"/>
  <c r="L45" i="1"/>
  <c r="D45" i="1"/>
  <c r="E45" i="1" s="1"/>
  <c r="G45" i="1" s="1"/>
  <c r="AA45" i="1"/>
  <c r="L32" i="1"/>
  <c r="AA32" i="1"/>
  <c r="D24" i="1"/>
  <c r="E24" i="1" s="1"/>
  <c r="I24" i="1" s="1"/>
  <c r="D40" i="1"/>
  <c r="E40" i="1" s="1"/>
  <c r="G40" i="1" s="1"/>
  <c r="I32" i="1"/>
  <c r="AA50" i="1"/>
  <c r="L50" i="1"/>
  <c r="D26" i="1"/>
  <c r="E26" i="1" s="1"/>
  <c r="G26" i="1" s="1"/>
  <c r="D42" i="1"/>
  <c r="E42" i="1" s="1"/>
  <c r="G42" i="1" s="1"/>
  <c r="L18" i="1"/>
  <c r="AA19" i="1"/>
  <c r="L19" i="1"/>
  <c r="D19" i="1"/>
  <c r="E19" i="1" s="1"/>
  <c r="G19" i="1" s="1"/>
  <c r="AA27" i="1"/>
  <c r="L27" i="1"/>
  <c r="D27" i="1"/>
  <c r="E27" i="1" s="1"/>
  <c r="G27" i="1" s="1"/>
  <c r="AA35" i="1"/>
  <c r="L35" i="1"/>
  <c r="D35" i="1"/>
  <c r="E35" i="1" s="1"/>
  <c r="G35" i="1" s="1"/>
  <c r="AA43" i="1"/>
  <c r="L43" i="1"/>
  <c r="D43" i="1"/>
  <c r="E43" i="1" s="1"/>
  <c r="I43" i="1" s="1"/>
  <c r="AA51" i="1"/>
  <c r="L51" i="1"/>
  <c r="D51" i="1"/>
  <c r="E51" i="1" s="1"/>
  <c r="I51" i="1" s="1"/>
  <c r="L36" i="1"/>
  <c r="AA36" i="1"/>
  <c r="L44" i="1"/>
  <c r="AA44" i="1"/>
  <c r="D20" i="1"/>
  <c r="E20" i="1" s="1"/>
  <c r="G20" i="1" s="1"/>
  <c r="D36" i="1"/>
  <c r="E36" i="1" s="1"/>
  <c r="G36" i="1" s="1"/>
  <c r="D44" i="1"/>
  <c r="E44" i="1" s="1"/>
  <c r="I44" i="1" s="1"/>
  <c r="AA38" i="1"/>
  <c r="L38" i="1"/>
  <c r="AA46" i="1"/>
  <c r="L46" i="1"/>
  <c r="D22" i="1"/>
  <c r="E22" i="1" s="1"/>
  <c r="G22" i="1" s="1"/>
  <c r="D30" i="1"/>
  <c r="E30" i="1" s="1"/>
  <c r="G30" i="1" s="1"/>
  <c r="D38" i="1"/>
  <c r="E38" i="1" s="1"/>
  <c r="G38" i="1" s="1"/>
  <c r="D46" i="1"/>
  <c r="E46" i="1" s="1"/>
  <c r="I46" i="1" s="1"/>
  <c r="L22" i="1"/>
  <c r="L30" i="1"/>
  <c r="G39" i="1"/>
  <c r="I23" i="1"/>
  <c r="G33" i="1"/>
  <c r="G41" i="1"/>
  <c r="C52" i="1"/>
  <c r="C49" i="2" s="1"/>
  <c r="F8" i="8"/>
  <c r="F13" i="8"/>
  <c r="G15" i="8" s="1"/>
  <c r="F12" i="8"/>
  <c r="E12" i="1"/>
  <c r="F11" i="8"/>
  <c r="F9" i="8"/>
  <c r="F10" i="8"/>
  <c r="O12" i="1"/>
  <c r="AC12" i="1"/>
  <c r="AI13" i="1"/>
  <c r="AL3" i="2"/>
  <c r="C90" i="2"/>
  <c r="G14" i="8" l="1"/>
  <c r="G12" i="8"/>
  <c r="G31" i="1"/>
  <c r="G47" i="1"/>
  <c r="I45" i="1"/>
  <c r="G46" i="1"/>
  <c r="G43" i="1"/>
  <c r="I19" i="1"/>
  <c r="I25" i="1"/>
  <c r="G51" i="1"/>
  <c r="G37" i="1"/>
  <c r="I40" i="1"/>
  <c r="I20" i="1"/>
  <c r="I21" i="1"/>
  <c r="I27" i="1"/>
  <c r="G28" i="1"/>
  <c r="I17" i="1"/>
  <c r="G48" i="1"/>
  <c r="I16" i="1"/>
  <c r="I42" i="1"/>
  <c r="K16" i="1" a="1"/>
  <c r="K19" i="1" s="1"/>
  <c r="M19" i="1" s="1"/>
  <c r="G24" i="1"/>
  <c r="I26" i="1"/>
  <c r="I36" i="1"/>
  <c r="I49" i="1"/>
  <c r="I35" i="1"/>
  <c r="G34" i="1"/>
  <c r="I38" i="1"/>
  <c r="I22" i="1"/>
  <c r="I30" i="1"/>
  <c r="E52" i="1"/>
  <c r="J56" i="2" s="1"/>
  <c r="I29" i="1"/>
  <c r="G44" i="1"/>
  <c r="G11" i="8"/>
  <c r="G13" i="8"/>
  <c r="G10" i="8"/>
  <c r="C56" i="2" l="1"/>
  <c r="C52" i="2"/>
  <c r="K32" i="1"/>
  <c r="M32" i="1" s="1"/>
  <c r="K28" i="1"/>
  <c r="M28" i="1" s="1"/>
  <c r="K24" i="1"/>
  <c r="M24" i="1" s="1"/>
  <c r="K36" i="1"/>
  <c r="M36" i="1" s="1"/>
  <c r="K34" i="1"/>
  <c r="M34" i="1" s="1"/>
  <c r="K39" i="1"/>
  <c r="M39" i="1" s="1"/>
  <c r="K38" i="1"/>
  <c r="M38" i="1" s="1"/>
  <c r="K43" i="1"/>
  <c r="M43" i="1" s="1"/>
  <c r="K16" i="1"/>
  <c r="M16" i="1" s="1"/>
  <c r="K45" i="1"/>
  <c r="M45" i="1" s="1"/>
  <c r="K41" i="1"/>
  <c r="M41" i="1" s="1"/>
  <c r="K37" i="1"/>
  <c r="M37" i="1" s="1"/>
  <c r="K49" i="1"/>
  <c r="M49" i="1" s="1"/>
  <c r="K20" i="1"/>
  <c r="M20" i="1" s="1"/>
  <c r="K26" i="1"/>
  <c r="M26" i="1" s="1"/>
  <c r="K31" i="1"/>
  <c r="M31" i="1" s="1"/>
  <c r="K30" i="1"/>
  <c r="M30" i="1" s="1"/>
  <c r="K35" i="1"/>
  <c r="M35" i="1" s="1"/>
  <c r="K29" i="1"/>
  <c r="M29" i="1" s="1"/>
  <c r="K25" i="1"/>
  <c r="M25" i="1" s="1"/>
  <c r="K21" i="1"/>
  <c r="M21" i="1" s="1"/>
  <c r="K33" i="1"/>
  <c r="M33" i="1" s="1"/>
  <c r="K50" i="1"/>
  <c r="M50" i="1" s="1"/>
  <c r="K18" i="1"/>
  <c r="M18" i="1" s="1"/>
  <c r="K23" i="1"/>
  <c r="M23" i="1" s="1"/>
  <c r="K22" i="1"/>
  <c r="M22" i="1" s="1"/>
  <c r="K27" i="1"/>
  <c r="M27" i="1" s="1"/>
  <c r="L6" i="2"/>
  <c r="L7" i="2" s="1"/>
  <c r="K48" i="1"/>
  <c r="M48" i="1" s="1"/>
  <c r="K44" i="1"/>
  <c r="M44" i="1" s="1"/>
  <c r="K40" i="1"/>
  <c r="M40" i="1" s="1"/>
  <c r="K17" i="1"/>
  <c r="M17" i="1" s="1"/>
  <c r="K42" i="1"/>
  <c r="M42" i="1" s="1"/>
  <c r="K47" i="1"/>
  <c r="M47" i="1" s="1"/>
  <c r="K46" i="1"/>
  <c r="M46" i="1" s="1"/>
  <c r="K51" i="1"/>
  <c r="M51" i="1" s="1"/>
  <c r="G52" i="1"/>
  <c r="L8" i="2" s="1"/>
  <c r="I52" i="1"/>
  <c r="S61" i="2" s="1"/>
  <c r="K52" i="1" l="1"/>
  <c r="C64" i="2" s="1"/>
  <c r="K61" i="2"/>
  <c r="K64" i="2"/>
  <c r="S64" i="2"/>
  <c r="L10" i="2"/>
  <c r="L11" i="2" s="1"/>
  <c r="M52" i="1"/>
  <c r="O16" i="1" a="1"/>
  <c r="L9" i="2"/>
  <c r="C61" i="2" l="1"/>
  <c r="J70" i="2"/>
  <c r="O17" i="1"/>
  <c r="O20" i="1"/>
  <c r="O28" i="1"/>
  <c r="O36" i="1"/>
  <c r="O44" i="1"/>
  <c r="O23" i="1"/>
  <c r="O31" i="1"/>
  <c r="O39" i="1"/>
  <c r="O47" i="1"/>
  <c r="O16" i="1"/>
  <c r="S16" i="1" s="1"/>
  <c r="O24" i="1"/>
  <c r="O32" i="1"/>
  <c r="O40" i="1"/>
  <c r="O48" i="1"/>
  <c r="O19" i="1"/>
  <c r="O27" i="1"/>
  <c r="O35" i="1"/>
  <c r="O43" i="1"/>
  <c r="O51" i="1"/>
  <c r="O42" i="1"/>
  <c r="O26" i="1"/>
  <c r="O45" i="1"/>
  <c r="O29" i="1"/>
  <c r="O38" i="1"/>
  <c r="O22" i="1"/>
  <c r="O41" i="1"/>
  <c r="O25" i="1"/>
  <c r="O50" i="1"/>
  <c r="O34" i="1"/>
  <c r="O18" i="1"/>
  <c r="O37" i="1"/>
  <c r="O21" i="1"/>
  <c r="O46" i="1"/>
  <c r="O30" i="1"/>
  <c r="O49" i="1"/>
  <c r="O33" i="1"/>
  <c r="C67" i="2"/>
  <c r="C70" i="2"/>
  <c r="U30" i="1" l="1"/>
  <c r="S30" i="1"/>
  <c r="U18" i="1"/>
  <c r="S18" i="1"/>
  <c r="U41" i="1"/>
  <c r="S41" i="1"/>
  <c r="U45" i="1"/>
  <c r="S45" i="1"/>
  <c r="U43" i="1"/>
  <c r="S43" i="1"/>
  <c r="U48" i="1"/>
  <c r="S48" i="1"/>
  <c r="U16" i="1"/>
  <c r="U23" i="1"/>
  <c r="S23" i="1"/>
  <c r="U20" i="1"/>
  <c r="S20" i="1"/>
  <c r="U33" i="1"/>
  <c r="S33" i="1"/>
  <c r="U21" i="1"/>
  <c r="S21" i="1"/>
  <c r="U50" i="1"/>
  <c r="S50" i="1"/>
  <c r="U38" i="1"/>
  <c r="S38" i="1"/>
  <c r="U42" i="1"/>
  <c r="S42" i="1"/>
  <c r="U27" i="1"/>
  <c r="S27" i="1"/>
  <c r="U32" i="1"/>
  <c r="S32" i="1"/>
  <c r="U39" i="1"/>
  <c r="S39" i="1"/>
  <c r="U36" i="1"/>
  <c r="S36" i="1"/>
  <c r="U49" i="1"/>
  <c r="S49" i="1"/>
  <c r="U37" i="1"/>
  <c r="S37" i="1"/>
  <c r="U25" i="1"/>
  <c r="S25" i="1"/>
  <c r="U29" i="1"/>
  <c r="S29" i="1"/>
  <c r="U51" i="1"/>
  <c r="S51" i="1"/>
  <c r="U19" i="1"/>
  <c r="S19" i="1"/>
  <c r="U24" i="1"/>
  <c r="S24" i="1"/>
  <c r="U31" i="1"/>
  <c r="S31" i="1"/>
  <c r="U28" i="1"/>
  <c r="S28" i="1"/>
  <c r="U46" i="1"/>
  <c r="S46" i="1"/>
  <c r="U34" i="1"/>
  <c r="S34" i="1"/>
  <c r="U22" i="1"/>
  <c r="S22" i="1"/>
  <c r="U26" i="1"/>
  <c r="S26" i="1"/>
  <c r="U35" i="1"/>
  <c r="S35" i="1"/>
  <c r="U40" i="1"/>
  <c r="S40" i="1"/>
  <c r="U47" i="1"/>
  <c r="S47" i="1"/>
  <c r="U44" i="1"/>
  <c r="S44" i="1"/>
  <c r="U17" i="1"/>
  <c r="S17" i="1"/>
  <c r="P33" i="1"/>
  <c r="Q33" i="1"/>
  <c r="V33" i="1" s="1"/>
  <c r="P21" i="1"/>
  <c r="Q21" i="1"/>
  <c r="V21" i="1" s="1"/>
  <c r="Q50" i="1"/>
  <c r="V50" i="1" s="1"/>
  <c r="P50" i="1"/>
  <c r="Q38" i="1"/>
  <c r="V38" i="1" s="1"/>
  <c r="P38" i="1"/>
  <c r="Q42" i="1"/>
  <c r="V42" i="1" s="1"/>
  <c r="P42" i="1"/>
  <c r="Q27" i="1"/>
  <c r="V27" i="1" s="1"/>
  <c r="P27" i="1"/>
  <c r="P32" i="1"/>
  <c r="Q32" i="1"/>
  <c r="V32" i="1" s="1"/>
  <c r="Q39" i="1"/>
  <c r="V39" i="1" s="1"/>
  <c r="P39" i="1"/>
  <c r="P36" i="1"/>
  <c r="Q36" i="1"/>
  <c r="V36" i="1" s="1"/>
  <c r="Q49" i="1"/>
  <c r="V49" i="1" s="1"/>
  <c r="P49" i="1"/>
  <c r="P37" i="1"/>
  <c r="Q37" i="1"/>
  <c r="V37" i="1" s="1"/>
  <c r="Q25" i="1"/>
  <c r="V25" i="1" s="1"/>
  <c r="P25" i="1"/>
  <c r="Q29" i="1"/>
  <c r="V29" i="1" s="1"/>
  <c r="P29" i="1"/>
  <c r="Q51" i="1"/>
  <c r="V51" i="1" s="1"/>
  <c r="P51" i="1"/>
  <c r="Q19" i="1"/>
  <c r="V19" i="1" s="1"/>
  <c r="P19" i="1"/>
  <c r="Q24" i="1"/>
  <c r="V24" i="1" s="1"/>
  <c r="P24" i="1"/>
  <c r="Q31" i="1"/>
  <c r="V31" i="1" s="1"/>
  <c r="P31" i="1"/>
  <c r="Q28" i="1"/>
  <c r="V28" i="1" s="1"/>
  <c r="P28" i="1"/>
  <c r="Q30" i="1"/>
  <c r="V30" i="1" s="1"/>
  <c r="P30" i="1"/>
  <c r="Q18" i="1"/>
  <c r="V18" i="1" s="1"/>
  <c r="P18" i="1"/>
  <c r="Q41" i="1"/>
  <c r="V41" i="1" s="1"/>
  <c r="P41" i="1"/>
  <c r="Q45" i="1"/>
  <c r="V45" i="1" s="1"/>
  <c r="P45" i="1"/>
  <c r="Q43" i="1"/>
  <c r="V43" i="1" s="1"/>
  <c r="P43" i="1"/>
  <c r="Q48" i="1"/>
  <c r="V48" i="1" s="1"/>
  <c r="P48" i="1"/>
  <c r="O52" i="1"/>
  <c r="C73" i="2" s="1"/>
  <c r="Q16" i="1"/>
  <c r="P16" i="1"/>
  <c r="Q23" i="1"/>
  <c r="V23" i="1" s="1"/>
  <c r="P23" i="1"/>
  <c r="P20" i="1"/>
  <c r="Q20" i="1"/>
  <c r="V20" i="1" s="1"/>
  <c r="Q46" i="1"/>
  <c r="V46" i="1" s="1"/>
  <c r="P46" i="1"/>
  <c r="Q34" i="1"/>
  <c r="V34" i="1" s="1"/>
  <c r="P34" i="1"/>
  <c r="Q22" i="1"/>
  <c r="V22" i="1" s="1"/>
  <c r="P22" i="1"/>
  <c r="Q26" i="1"/>
  <c r="V26" i="1" s="1"/>
  <c r="P26" i="1"/>
  <c r="Q35" i="1"/>
  <c r="V35" i="1" s="1"/>
  <c r="P35" i="1"/>
  <c r="Q40" i="1"/>
  <c r="V40" i="1" s="1"/>
  <c r="P40" i="1"/>
  <c r="Q47" i="1"/>
  <c r="V47" i="1" s="1"/>
  <c r="P47" i="1"/>
  <c r="Q44" i="1"/>
  <c r="V44" i="1" s="1"/>
  <c r="P44" i="1"/>
  <c r="P17" i="1"/>
  <c r="Q17" i="1"/>
  <c r="V17" i="1" s="1"/>
  <c r="C76" i="2" l="1"/>
  <c r="Q6" i="2"/>
  <c r="Q7" i="2" s="1"/>
  <c r="K86" i="2"/>
  <c r="U52" i="1"/>
  <c r="S90" i="2" s="1"/>
  <c r="V16" i="1"/>
  <c r="V52" i="1" s="1"/>
  <c r="Q52" i="1"/>
  <c r="S79" i="2" s="1"/>
  <c r="S52" i="1"/>
  <c r="V12" i="2" s="1"/>
  <c r="P52" i="1"/>
  <c r="V6" i="2" l="1"/>
  <c r="V7" i="2" s="1"/>
  <c r="Q10" i="2"/>
  <c r="V10" i="2" s="1"/>
  <c r="V11" i="2" s="1"/>
  <c r="V13" i="2"/>
  <c r="C32" i="2" s="1"/>
  <c r="X52" i="1"/>
  <c r="Z31" i="1" s="1"/>
  <c r="AB31" i="1" s="1"/>
  <c r="C87" i="2"/>
  <c r="S82" i="2"/>
  <c r="S93" i="2"/>
  <c r="K93" i="2"/>
  <c r="K90" i="2"/>
  <c r="Q8" i="2"/>
  <c r="K79" i="2"/>
  <c r="K82" i="2"/>
  <c r="C27" i="2"/>
  <c r="Z20" i="1" l="1"/>
  <c r="AB20" i="1" s="1"/>
  <c r="Z43" i="1"/>
  <c r="AB43" i="1" s="1"/>
  <c r="Q11" i="2"/>
  <c r="Z41" i="1"/>
  <c r="AB41" i="1" s="1"/>
  <c r="Z29" i="1"/>
  <c r="AB29" i="1" s="1"/>
  <c r="C93" i="2"/>
  <c r="Z32" i="1"/>
  <c r="AB32" i="1" s="1"/>
  <c r="Z46" i="1"/>
  <c r="AB46" i="1" s="1"/>
  <c r="Z18" i="1"/>
  <c r="AB18" i="1" s="1"/>
  <c r="Z37" i="1"/>
  <c r="AB37" i="1" s="1"/>
  <c r="Z19" i="1"/>
  <c r="AB19" i="1" s="1"/>
  <c r="Z44" i="1"/>
  <c r="AB44" i="1" s="1"/>
  <c r="Z34" i="1"/>
  <c r="AB34" i="1" s="1"/>
  <c r="Z38" i="1"/>
  <c r="AB38" i="1" s="1"/>
  <c r="Z25" i="1"/>
  <c r="AB25" i="1" s="1"/>
  <c r="Z40" i="1"/>
  <c r="AB40" i="1" s="1"/>
  <c r="Z16" i="1"/>
  <c r="AB16" i="1" s="1"/>
  <c r="Z27" i="1"/>
  <c r="AB27" i="1" s="1"/>
  <c r="Z47" i="1"/>
  <c r="AB47" i="1" s="1"/>
  <c r="Z26" i="1"/>
  <c r="AB26" i="1" s="1"/>
  <c r="Z35" i="1"/>
  <c r="AB35" i="1" s="1"/>
  <c r="Z49" i="1"/>
  <c r="AB49" i="1" s="1"/>
  <c r="Z23" i="1"/>
  <c r="AB23" i="1" s="1"/>
  <c r="Z48" i="1"/>
  <c r="AB48" i="1" s="1"/>
  <c r="Z50" i="1"/>
  <c r="AB50" i="1" s="1"/>
  <c r="Z28" i="1"/>
  <c r="AB28" i="1" s="1"/>
  <c r="Z24" i="1"/>
  <c r="AB24" i="1" s="1"/>
  <c r="Z36" i="1"/>
  <c r="AB36" i="1" s="1"/>
  <c r="Z42" i="1"/>
  <c r="AB42" i="1" s="1"/>
  <c r="Z51" i="1"/>
  <c r="AB51" i="1" s="1"/>
  <c r="Z30" i="1"/>
  <c r="AB30" i="1" s="1"/>
  <c r="Z39" i="1"/>
  <c r="AB39" i="1" s="1"/>
  <c r="Z33" i="1"/>
  <c r="AB33" i="1" s="1"/>
  <c r="Z21" i="1"/>
  <c r="AB21" i="1" s="1"/>
  <c r="Z17" i="1"/>
  <c r="AB17" i="1" s="1"/>
  <c r="Z45" i="1"/>
  <c r="AB45" i="1" s="1"/>
  <c r="Z22" i="1"/>
  <c r="AB22" i="1" s="1"/>
  <c r="V8" i="2"/>
  <c r="V9" i="2" s="1"/>
  <c r="Q9" i="2"/>
  <c r="C29" i="2" l="1"/>
  <c r="Z52" i="1"/>
  <c r="AC16" i="1" a="1"/>
  <c r="AB52" i="1"/>
  <c r="J102" i="2" l="1"/>
  <c r="AC19" i="1"/>
  <c r="AG19" i="1" s="1"/>
  <c r="AC35" i="1"/>
  <c r="AG35" i="1" s="1"/>
  <c r="AC51" i="1"/>
  <c r="AG51" i="1" s="1"/>
  <c r="AC28" i="1"/>
  <c r="AG28" i="1" s="1"/>
  <c r="AC44" i="1"/>
  <c r="AG44" i="1" s="1"/>
  <c r="AC25" i="1"/>
  <c r="AG25" i="1" s="1"/>
  <c r="AC41" i="1"/>
  <c r="AG41" i="1" s="1"/>
  <c r="AC22" i="1"/>
  <c r="AG22" i="1" s="1"/>
  <c r="AC38" i="1"/>
  <c r="AG38" i="1" s="1"/>
  <c r="AC23" i="1"/>
  <c r="AG23" i="1" s="1"/>
  <c r="AC39" i="1"/>
  <c r="AG39" i="1" s="1"/>
  <c r="AC16" i="1"/>
  <c r="AC32" i="1"/>
  <c r="AG32" i="1" s="1"/>
  <c r="AC48" i="1"/>
  <c r="AG48" i="1" s="1"/>
  <c r="AC29" i="1"/>
  <c r="AG29" i="1" s="1"/>
  <c r="AC45" i="1"/>
  <c r="AG45" i="1" s="1"/>
  <c r="AC26" i="1"/>
  <c r="AG26" i="1" s="1"/>
  <c r="AC42" i="1"/>
  <c r="AG42" i="1" s="1"/>
  <c r="AC27" i="1"/>
  <c r="AG27" i="1" s="1"/>
  <c r="AC43" i="1"/>
  <c r="AG43" i="1" s="1"/>
  <c r="AC20" i="1"/>
  <c r="AG20" i="1" s="1"/>
  <c r="AC36" i="1"/>
  <c r="AG36" i="1" s="1"/>
  <c r="AC17" i="1"/>
  <c r="AG17" i="1" s="1"/>
  <c r="AC33" i="1"/>
  <c r="AG33" i="1" s="1"/>
  <c r="AC49" i="1"/>
  <c r="AG49" i="1" s="1"/>
  <c r="AC30" i="1"/>
  <c r="AG30" i="1" s="1"/>
  <c r="AC46" i="1"/>
  <c r="AG46" i="1" s="1"/>
  <c r="AC31" i="1"/>
  <c r="AG31" i="1" s="1"/>
  <c r="AC47" i="1"/>
  <c r="AG47" i="1" s="1"/>
  <c r="AC24" i="1"/>
  <c r="AG24" i="1" s="1"/>
  <c r="AC40" i="1"/>
  <c r="AG40" i="1" s="1"/>
  <c r="AC21" i="1"/>
  <c r="AG21" i="1" s="1"/>
  <c r="AC37" i="1"/>
  <c r="AG37" i="1" s="1"/>
  <c r="AC18" i="1"/>
  <c r="AG18" i="1" s="1"/>
  <c r="AC34" i="1"/>
  <c r="AG34" i="1" s="1"/>
  <c r="AC50" i="1"/>
  <c r="AG50" i="1" s="1"/>
  <c r="C99" i="2"/>
  <c r="C102" i="2"/>
  <c r="AF50" i="1" l="1"/>
  <c r="AK50" i="1" s="1"/>
  <c r="AF21" i="1"/>
  <c r="AK21" i="1" s="1"/>
  <c r="AF31" i="1"/>
  <c r="AK31" i="1" s="1"/>
  <c r="AF33" i="1"/>
  <c r="AK33" i="1" s="1"/>
  <c r="AL33" i="1"/>
  <c r="AF43" i="1"/>
  <c r="AK43" i="1" s="1"/>
  <c r="AF45" i="1"/>
  <c r="AK45" i="1" s="1"/>
  <c r="AF22" i="1"/>
  <c r="AK22" i="1" s="1"/>
  <c r="AF28" i="1"/>
  <c r="AK28" i="1" s="1"/>
  <c r="AL28" i="1"/>
  <c r="AF34" i="1"/>
  <c r="AK34" i="1" s="1"/>
  <c r="AF40" i="1"/>
  <c r="AK40" i="1" s="1"/>
  <c r="AF46" i="1"/>
  <c r="AK46" i="1" s="1"/>
  <c r="AF17" i="1"/>
  <c r="AK17" i="1" s="1"/>
  <c r="AL17" i="1"/>
  <c r="AF27" i="1"/>
  <c r="AK27" i="1" s="1"/>
  <c r="AF29" i="1"/>
  <c r="AK29" i="1" s="1"/>
  <c r="AF39" i="1"/>
  <c r="AK39" i="1" s="1"/>
  <c r="AF41" i="1"/>
  <c r="AK41" i="1" s="1"/>
  <c r="AL41" i="1"/>
  <c r="AF51" i="1"/>
  <c r="AK51" i="1" s="1"/>
  <c r="AF18" i="1"/>
  <c r="AK18" i="1" s="1"/>
  <c r="AL18" i="1"/>
  <c r="AF24" i="1"/>
  <c r="AK24" i="1" s="1"/>
  <c r="AF30" i="1"/>
  <c r="AK30" i="1" s="1"/>
  <c r="AL30" i="1"/>
  <c r="AF36" i="1"/>
  <c r="AK36" i="1" s="1"/>
  <c r="AF42" i="1"/>
  <c r="AK42" i="1" s="1"/>
  <c r="AL42" i="1"/>
  <c r="AF48" i="1"/>
  <c r="AK48" i="1" s="1"/>
  <c r="AF23" i="1"/>
  <c r="AK23" i="1" s="1"/>
  <c r="AF25" i="1"/>
  <c r="AK25" i="1" s="1"/>
  <c r="AF35" i="1"/>
  <c r="AK35" i="1" s="1"/>
  <c r="AL35" i="1"/>
  <c r="AF37" i="1"/>
  <c r="AK37" i="1" s="1"/>
  <c r="AF47" i="1"/>
  <c r="AK47" i="1" s="1"/>
  <c r="AL47" i="1"/>
  <c r="AF49" i="1"/>
  <c r="AK49" i="1" s="1"/>
  <c r="AF20" i="1"/>
  <c r="AK20" i="1" s="1"/>
  <c r="AL20" i="1"/>
  <c r="AF26" i="1"/>
  <c r="AK26" i="1" s="1"/>
  <c r="AF32" i="1"/>
  <c r="AK32" i="1" s="1"/>
  <c r="AL32" i="1"/>
  <c r="AF38" i="1"/>
  <c r="AK38" i="1" s="1"/>
  <c r="AF44" i="1"/>
  <c r="AK44" i="1" s="1"/>
  <c r="AL44" i="1"/>
  <c r="AF19" i="1"/>
  <c r="AK19" i="1" s="1"/>
  <c r="AF16" i="1"/>
  <c r="AG16" i="1"/>
  <c r="AH18" i="1"/>
  <c r="AD18" i="1"/>
  <c r="AI18" i="1" s="1"/>
  <c r="AE18" i="1"/>
  <c r="AJ18" i="1" s="1"/>
  <c r="AH24" i="1"/>
  <c r="AD24" i="1"/>
  <c r="AI24" i="1" s="1"/>
  <c r="AL24" i="1"/>
  <c r="AE24" i="1"/>
  <c r="AJ24" i="1" s="1"/>
  <c r="AH30" i="1"/>
  <c r="AD30" i="1"/>
  <c r="AI30" i="1" s="1"/>
  <c r="AE30" i="1"/>
  <c r="AJ30" i="1" s="1"/>
  <c r="AH36" i="1"/>
  <c r="AL36" i="1"/>
  <c r="AE36" i="1"/>
  <c r="AJ36" i="1" s="1"/>
  <c r="AD36" i="1"/>
  <c r="AI36" i="1" s="1"/>
  <c r="AH42" i="1"/>
  <c r="AD42" i="1"/>
  <c r="AI42" i="1" s="1"/>
  <c r="AE42" i="1"/>
  <c r="AJ42" i="1" s="1"/>
  <c r="AH48" i="1"/>
  <c r="AL48" i="1"/>
  <c r="AD48" i="1"/>
  <c r="AI48" i="1" s="1"/>
  <c r="AE48" i="1"/>
  <c r="AJ48" i="1" s="1"/>
  <c r="AH23" i="1"/>
  <c r="AL23" i="1"/>
  <c r="AD23" i="1"/>
  <c r="AI23" i="1" s="1"/>
  <c r="AE23" i="1"/>
  <c r="AJ23" i="1" s="1"/>
  <c r="AH25" i="1"/>
  <c r="AL25" i="1"/>
  <c r="AD25" i="1"/>
  <c r="AI25" i="1" s="1"/>
  <c r="AE25" i="1"/>
  <c r="AJ25" i="1" s="1"/>
  <c r="AH35" i="1"/>
  <c r="AD35" i="1"/>
  <c r="AI35" i="1" s="1"/>
  <c r="AE35" i="1"/>
  <c r="AJ35" i="1" s="1"/>
  <c r="AH50" i="1"/>
  <c r="AD50" i="1"/>
  <c r="AI50" i="1" s="1"/>
  <c r="AL50" i="1"/>
  <c r="AE50" i="1"/>
  <c r="AJ50" i="1" s="1"/>
  <c r="AH21" i="1"/>
  <c r="AL21" i="1"/>
  <c r="AD21" i="1"/>
  <c r="AI21" i="1" s="1"/>
  <c r="AE21" i="1"/>
  <c r="AJ21" i="1" s="1"/>
  <c r="AH31" i="1"/>
  <c r="AL31" i="1"/>
  <c r="AD31" i="1"/>
  <c r="AI31" i="1" s="1"/>
  <c r="AE31" i="1"/>
  <c r="AJ31" i="1" s="1"/>
  <c r="AH33" i="1"/>
  <c r="AD33" i="1"/>
  <c r="AI33" i="1" s="1"/>
  <c r="AE33" i="1"/>
  <c r="AJ33" i="1" s="1"/>
  <c r="AH43" i="1"/>
  <c r="AL43" i="1"/>
  <c r="AE43" i="1"/>
  <c r="AJ43" i="1" s="1"/>
  <c r="AD43" i="1"/>
  <c r="AI43" i="1" s="1"/>
  <c r="AH45" i="1"/>
  <c r="AL45" i="1"/>
  <c r="AD45" i="1"/>
  <c r="AI45" i="1" s="1"/>
  <c r="AE45" i="1"/>
  <c r="AJ45" i="1" s="1"/>
  <c r="AH16" i="1"/>
  <c r="AC52" i="1"/>
  <c r="C108" i="2" s="1"/>
  <c r="AE16" i="1"/>
  <c r="AD16" i="1"/>
  <c r="AH22" i="1"/>
  <c r="AD22" i="1"/>
  <c r="AI22" i="1" s="1"/>
  <c r="AL22" i="1"/>
  <c r="AE22" i="1"/>
  <c r="AJ22" i="1" s="1"/>
  <c r="AH28" i="1"/>
  <c r="AD28" i="1"/>
  <c r="AI28" i="1" s="1"/>
  <c r="AE28" i="1"/>
  <c r="AJ28" i="1" s="1"/>
  <c r="AH34" i="1"/>
  <c r="AL34" i="1"/>
  <c r="AD34" i="1"/>
  <c r="AI34" i="1" s="1"/>
  <c r="AE34" i="1"/>
  <c r="AJ34" i="1" s="1"/>
  <c r="AH40" i="1"/>
  <c r="AL40" i="1"/>
  <c r="AD40" i="1"/>
  <c r="AI40" i="1" s="1"/>
  <c r="AE40" i="1"/>
  <c r="AJ40" i="1" s="1"/>
  <c r="AH46" i="1"/>
  <c r="AL46" i="1"/>
  <c r="AD46" i="1"/>
  <c r="AI46" i="1" s="1"/>
  <c r="AE46" i="1"/>
  <c r="AJ46" i="1" s="1"/>
  <c r="AH17" i="1"/>
  <c r="AD17" i="1"/>
  <c r="AI17" i="1" s="1"/>
  <c r="AE17" i="1"/>
  <c r="AJ17" i="1" s="1"/>
  <c r="AH27" i="1"/>
  <c r="AL27" i="1"/>
  <c r="AD27" i="1"/>
  <c r="AI27" i="1" s="1"/>
  <c r="AE27" i="1"/>
  <c r="AJ27" i="1" s="1"/>
  <c r="AH29" i="1"/>
  <c r="AL29" i="1"/>
  <c r="AD29" i="1"/>
  <c r="AI29" i="1" s="1"/>
  <c r="AE29" i="1"/>
  <c r="AJ29" i="1" s="1"/>
  <c r="AH39" i="1"/>
  <c r="AL39" i="1"/>
  <c r="AD39" i="1"/>
  <c r="AI39" i="1" s="1"/>
  <c r="AE39" i="1"/>
  <c r="AJ39" i="1" s="1"/>
  <c r="AH41" i="1"/>
  <c r="AD41" i="1"/>
  <c r="AI41" i="1" s="1"/>
  <c r="AE41" i="1"/>
  <c r="AJ41" i="1" s="1"/>
  <c r="AH51" i="1"/>
  <c r="AL51" i="1"/>
  <c r="AD51" i="1"/>
  <c r="AI51" i="1" s="1"/>
  <c r="AE51" i="1"/>
  <c r="AJ51" i="1" s="1"/>
  <c r="AH37" i="1"/>
  <c r="AL37" i="1"/>
  <c r="AD37" i="1"/>
  <c r="AI37" i="1" s="1"/>
  <c r="AE37" i="1"/>
  <c r="AJ37" i="1" s="1"/>
  <c r="AH47" i="1"/>
  <c r="AD47" i="1"/>
  <c r="AI47" i="1" s="1"/>
  <c r="AE47" i="1"/>
  <c r="AJ47" i="1" s="1"/>
  <c r="AH49" i="1"/>
  <c r="AL49" i="1"/>
  <c r="AD49" i="1"/>
  <c r="AI49" i="1" s="1"/>
  <c r="AE49" i="1"/>
  <c r="AJ49" i="1" s="1"/>
  <c r="AH20" i="1"/>
  <c r="AD20" i="1"/>
  <c r="AI20" i="1" s="1"/>
  <c r="AE20" i="1"/>
  <c r="AJ20" i="1" s="1"/>
  <c r="AH26" i="1"/>
  <c r="AL26" i="1"/>
  <c r="AD26" i="1"/>
  <c r="AI26" i="1" s="1"/>
  <c r="AE26" i="1"/>
  <c r="AJ26" i="1" s="1"/>
  <c r="AH32" i="1"/>
  <c r="AD32" i="1"/>
  <c r="AI32" i="1" s="1"/>
  <c r="AE32" i="1"/>
  <c r="AJ32" i="1" s="1"/>
  <c r="AH38" i="1"/>
  <c r="AL38" i="1"/>
  <c r="AD38" i="1"/>
  <c r="AI38" i="1" s="1"/>
  <c r="AE38" i="1"/>
  <c r="AJ38" i="1" s="1"/>
  <c r="AH44" i="1"/>
  <c r="AD44" i="1"/>
  <c r="AI44" i="1" s="1"/>
  <c r="AE44" i="1"/>
  <c r="AJ44" i="1" s="1"/>
  <c r="AH19" i="1"/>
  <c r="AL19" i="1"/>
  <c r="AD19" i="1"/>
  <c r="AI19" i="1" s="1"/>
  <c r="AE19" i="1"/>
  <c r="AJ19" i="1" s="1"/>
  <c r="AB6" i="2" l="1"/>
  <c r="AB7" i="2" s="1"/>
  <c r="C105" i="2"/>
  <c r="AK16" i="1"/>
  <c r="AK52" i="1" s="1"/>
  <c r="AG12" i="2" s="1"/>
  <c r="AF52" i="1"/>
  <c r="AB12" i="2" s="1"/>
  <c r="AL16" i="1"/>
  <c r="AL52" i="1" s="1"/>
  <c r="AG13" i="2" s="1"/>
  <c r="AG52" i="1"/>
  <c r="S122" i="2" s="1"/>
  <c r="AJ16" i="1"/>
  <c r="AJ52" i="1" s="1"/>
  <c r="AG10" i="2" s="1"/>
  <c r="AG11" i="2" s="1"/>
  <c r="AE52" i="1"/>
  <c r="S114" i="2" s="1"/>
  <c r="AH52" i="1"/>
  <c r="AG6" i="2" s="1"/>
  <c r="AG7" i="2" s="1"/>
  <c r="AI16" i="1"/>
  <c r="AI52" i="1" s="1"/>
  <c r="AG8" i="2" s="1"/>
  <c r="AG9" i="2" s="1"/>
  <c r="AD52" i="1"/>
  <c r="K111" i="2" s="1"/>
  <c r="C36" i="2" l="1"/>
  <c r="K119" i="2"/>
  <c r="K122" i="2"/>
  <c r="S111" i="2"/>
  <c r="AB10" i="2"/>
  <c r="AB11" i="2" s="1"/>
  <c r="K114" i="2"/>
  <c r="AB8" i="2"/>
  <c r="AB9" i="2" s="1"/>
  <c r="S119" i="2"/>
  <c r="C45" i="2"/>
  <c r="C42" i="2"/>
  <c r="AB13" i="2"/>
  <c r="C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小野寺　内線5307</author>
  </authors>
  <commentList>
    <comment ref="C12" authorId="0" shapeId="0" xr:uid="{00000000-0006-0000-0200-000001000000}">
      <text>
        <r>
          <rPr>
            <sz val="9"/>
            <color indexed="81"/>
            <rFont val="ＭＳ Ｐゴシック"/>
            <family val="3"/>
            <charset val="128"/>
          </rPr>
          <t>単位を選択してください。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調査統計課　小野寺　内線5307</author>
  </authors>
  <commentList>
    <comment ref="J1" authorId="0" shapeId="0" xr:uid="{00000000-0006-0000-0300-000001000000}">
      <text>
        <r>
          <rPr>
            <b/>
            <sz val="14"/>
            <color indexed="81"/>
            <rFont val="ＭＳ Ｐゴシック"/>
            <family val="3"/>
            <charset val="128"/>
          </rPr>
          <t>①　分析タイトルを入力してください。</t>
        </r>
      </text>
    </comment>
    <comment ref="B18" authorId="0" shapeId="0" xr:uid="{00000000-0006-0000-0300-000002000000}">
      <text>
        <r>
          <rPr>
            <b/>
            <sz val="14"/>
            <color indexed="81"/>
            <rFont val="ＭＳ Ｐゴシック"/>
            <family val="3"/>
            <charset val="128"/>
          </rPr>
          <t>②　この分析についての説明を入力してください。</t>
        </r>
      </text>
    </comment>
  </commentList>
</comments>
</file>

<file path=xl/sharedStrings.xml><?xml version="1.0" encoding="utf-8"?>
<sst xmlns="http://schemas.openxmlformats.org/spreadsheetml/2006/main" count="1112" uniqueCount="540">
  <si>
    <t>需要増加額</t>
    <rPh sb="0" eb="2">
      <t>ジュヨウ</t>
    </rPh>
    <rPh sb="2" eb="4">
      <t>ゾウカ</t>
    </rPh>
    <rPh sb="4" eb="5">
      <t>ガク</t>
    </rPh>
    <phoneticPr fontId="4"/>
  </si>
  <si>
    <t>県内自給率</t>
    <rPh sb="0" eb="2">
      <t>ケンナイ</t>
    </rPh>
    <rPh sb="2" eb="5">
      <t>ジキュウリツ</t>
    </rPh>
    <phoneticPr fontId="4"/>
  </si>
  <si>
    <t>01</t>
  </si>
  <si>
    <t>02</t>
  </si>
  <si>
    <t>03</t>
  </si>
  <si>
    <t>04</t>
  </si>
  <si>
    <t>05</t>
  </si>
  <si>
    <t>06</t>
  </si>
  <si>
    <t>07</t>
  </si>
  <si>
    <t>08</t>
  </si>
  <si>
    <t>09</t>
  </si>
  <si>
    <t>営業余剰</t>
  </si>
  <si>
    <t>（単位：人、人/百万円）</t>
    <rPh sb="6" eb="7">
      <t>ヒト</t>
    </rPh>
    <rPh sb="8" eb="10">
      <t>ヒャクマン</t>
    </rPh>
    <phoneticPr fontId="4"/>
  </si>
  <si>
    <t>部門名　</t>
  </si>
  <si>
    <t>従業者
総数</t>
    <rPh sb="0" eb="3">
      <t>ジュウギョウシャ</t>
    </rPh>
    <rPh sb="4" eb="6">
      <t>ソウスウ</t>
    </rPh>
    <phoneticPr fontId="4"/>
  </si>
  <si>
    <t>個人業主</t>
    <rPh sb="0" eb="2">
      <t>コジン</t>
    </rPh>
    <rPh sb="2" eb="4">
      <t>ギョウシュ</t>
    </rPh>
    <phoneticPr fontId="4"/>
  </si>
  <si>
    <t>家族
従業者</t>
    <rPh sb="0" eb="2">
      <t>カゾク</t>
    </rPh>
    <rPh sb="3" eb="5">
      <t>ジュウギョウ</t>
    </rPh>
    <rPh sb="5" eb="6">
      <t>シャ</t>
    </rPh>
    <phoneticPr fontId="4"/>
  </si>
  <si>
    <t>有給役員
・雇用者</t>
    <rPh sb="0" eb="2">
      <t>ユウキュウ</t>
    </rPh>
    <rPh sb="2" eb="4">
      <t>ヤクイン</t>
    </rPh>
    <rPh sb="6" eb="9">
      <t>コヨウシャ</t>
    </rPh>
    <phoneticPr fontId="4"/>
  </si>
  <si>
    <t>有給役員</t>
    <rPh sb="0" eb="2">
      <t>ユウキュウ</t>
    </rPh>
    <rPh sb="2" eb="4">
      <t>ヤクイン</t>
    </rPh>
    <phoneticPr fontId="4"/>
  </si>
  <si>
    <t>雇用者</t>
    <rPh sb="0" eb="3">
      <t>コヨウシャ</t>
    </rPh>
    <phoneticPr fontId="4"/>
  </si>
  <si>
    <t>就業係数</t>
    <rPh sb="0" eb="2">
      <t>シュウギョウ</t>
    </rPh>
    <rPh sb="2" eb="4">
      <t>ケイスウ</t>
    </rPh>
    <phoneticPr fontId="4"/>
  </si>
  <si>
    <t>雇用係数</t>
    <rPh sb="0" eb="2">
      <t>コヨウ</t>
    </rPh>
    <rPh sb="2" eb="4">
      <t>ケイスウ</t>
    </rPh>
    <phoneticPr fontId="4"/>
  </si>
  <si>
    <t>合　計</t>
    <rPh sb="0" eb="1">
      <t>ゴウ</t>
    </rPh>
    <rPh sb="2" eb="3">
      <t>ケイ</t>
    </rPh>
    <phoneticPr fontId="4"/>
  </si>
  <si>
    <t>県内需要
増加額</t>
    <rPh sb="0" eb="2">
      <t>ケンナイ</t>
    </rPh>
    <rPh sb="2" eb="4">
      <t>ジュヨウ</t>
    </rPh>
    <rPh sb="5" eb="7">
      <t>ゾウカ</t>
    </rPh>
    <rPh sb="7" eb="8">
      <t>ガク</t>
    </rPh>
    <phoneticPr fontId="4"/>
  </si>
  <si>
    <t>粗付加
価値率</t>
    <rPh sb="0" eb="1">
      <t>ソ</t>
    </rPh>
    <rPh sb="1" eb="3">
      <t>フカ</t>
    </rPh>
    <rPh sb="4" eb="6">
      <t>カチ</t>
    </rPh>
    <rPh sb="6" eb="7">
      <t>リツ</t>
    </rPh>
    <phoneticPr fontId="4"/>
  </si>
  <si>
    <t>逆行列係数</t>
    <rPh sb="0" eb="3">
      <t>ギャクギョウレツ</t>
    </rPh>
    <rPh sb="3" eb="5">
      <t>ケイスウ</t>
    </rPh>
    <phoneticPr fontId="4"/>
  </si>
  <si>
    <t>直接効果の内訳</t>
    <rPh sb="0" eb="2">
      <t>チョクセツ</t>
    </rPh>
    <rPh sb="2" eb="4">
      <t>コウカ</t>
    </rPh>
    <rPh sb="5" eb="7">
      <t>ウチワケ</t>
    </rPh>
    <phoneticPr fontId="4"/>
  </si>
  <si>
    <t>雇用者
所得率</t>
    <rPh sb="0" eb="3">
      <t>コヨウシャ</t>
    </rPh>
    <rPh sb="4" eb="6">
      <t>ショトク</t>
    </rPh>
    <rPh sb="6" eb="7">
      <t>リツ</t>
    </rPh>
    <phoneticPr fontId="4"/>
  </si>
  <si>
    <t>粗付加価値
誘発額</t>
    <rPh sb="0" eb="1">
      <t>ソ</t>
    </rPh>
    <rPh sb="1" eb="3">
      <t>フカ</t>
    </rPh>
    <rPh sb="3" eb="5">
      <t>カチ</t>
    </rPh>
    <rPh sb="6" eb="8">
      <t>ユウハツ</t>
    </rPh>
    <rPh sb="8" eb="9">
      <t>ガク</t>
    </rPh>
    <phoneticPr fontId="4"/>
  </si>
  <si>
    <t>雇用者所得
誘発額</t>
    <rPh sb="0" eb="3">
      <t>コヨウシャ</t>
    </rPh>
    <rPh sb="3" eb="5">
      <t>ショトク</t>
    </rPh>
    <rPh sb="6" eb="8">
      <t>ユウハツ</t>
    </rPh>
    <rPh sb="8" eb="9">
      <t>ガク</t>
    </rPh>
    <phoneticPr fontId="4"/>
  </si>
  <si>
    <t>間接効果の内訳</t>
    <rPh sb="0" eb="2">
      <t>カンセツ</t>
    </rPh>
    <rPh sb="2" eb="4">
      <t>コウカ</t>
    </rPh>
    <rPh sb="5" eb="7">
      <t>ウチワケ</t>
    </rPh>
    <phoneticPr fontId="4"/>
  </si>
  <si>
    <t>粗付加価値
誘発額</t>
    <rPh sb="0" eb="5">
      <t>ソフカカチ</t>
    </rPh>
    <rPh sb="6" eb="8">
      <t>ユウハツ</t>
    </rPh>
    <rPh sb="8" eb="9">
      <t>ガク</t>
    </rPh>
    <phoneticPr fontId="4"/>
  </si>
  <si>
    <t>雇用者所得
誘発額計</t>
    <rPh sb="0" eb="3">
      <t>コヨウシャ</t>
    </rPh>
    <rPh sb="3" eb="5">
      <t>ショトク</t>
    </rPh>
    <rPh sb="6" eb="8">
      <t>ユウハツ</t>
    </rPh>
    <rPh sb="8" eb="9">
      <t>ガク</t>
    </rPh>
    <rPh sb="9" eb="10">
      <t>ケイ</t>
    </rPh>
    <phoneticPr fontId="4"/>
  </si>
  <si>
    <t>消費転換係数</t>
    <rPh sb="0" eb="2">
      <t>ショウヒ</t>
    </rPh>
    <rPh sb="2" eb="4">
      <t>テンカン</t>
    </rPh>
    <rPh sb="4" eb="6">
      <t>ケイスウ</t>
    </rPh>
    <phoneticPr fontId="4"/>
  </si>
  <si>
    <t>消費転換
係数</t>
    <rPh sb="0" eb="2">
      <t>ショウヒ</t>
    </rPh>
    <rPh sb="2" eb="4">
      <t>テンカン</t>
    </rPh>
    <rPh sb="5" eb="7">
      <t>ケイスウ</t>
    </rPh>
    <phoneticPr fontId="4"/>
  </si>
  <si>
    <t>消費支出額</t>
    <rPh sb="0" eb="2">
      <t>ショウヒ</t>
    </rPh>
    <rPh sb="2" eb="4">
      <t>シシュツ</t>
    </rPh>
    <rPh sb="4" eb="5">
      <t>ガク</t>
    </rPh>
    <phoneticPr fontId="4"/>
  </si>
  <si>
    <t>実収入</t>
    <rPh sb="0" eb="1">
      <t>ジツ</t>
    </rPh>
    <rPh sb="1" eb="3">
      <t>シュウニュウ</t>
    </rPh>
    <phoneticPr fontId="4"/>
  </si>
  <si>
    <t>平成22年</t>
  </si>
  <si>
    <t>平成23年</t>
  </si>
  <si>
    <t>　　　　　　　　　＝消費支出/実収入</t>
    <phoneticPr fontId="4"/>
  </si>
  <si>
    <t>消費転換係数＝可処分所得率（可処分所得/実収入）×平均消費性向（消費支出/可処分所得）</t>
    <rPh sb="0" eb="2">
      <t>ショウヒ</t>
    </rPh>
    <rPh sb="2" eb="4">
      <t>テンカン</t>
    </rPh>
    <rPh sb="4" eb="6">
      <t>ケイスウ</t>
    </rPh>
    <phoneticPr fontId="4"/>
  </si>
  <si>
    <t>投入係数</t>
    <rPh sb="0" eb="2">
      <t>トウニュウ</t>
    </rPh>
    <rPh sb="2" eb="4">
      <t>ケイスウ</t>
    </rPh>
    <phoneticPr fontId="4"/>
  </si>
  <si>
    <t>原材料費</t>
    <rPh sb="0" eb="3">
      <t>ゲンザイリョウ</t>
    </rPh>
    <rPh sb="3" eb="4">
      <t>ヒ</t>
    </rPh>
    <phoneticPr fontId="4"/>
  </si>
  <si>
    <t>民間消費
支出
構成比</t>
    <rPh sb="0" eb="2">
      <t>ミンカン</t>
    </rPh>
    <rPh sb="2" eb="4">
      <t>ショウヒ</t>
    </rPh>
    <rPh sb="5" eb="7">
      <t>シシュツ</t>
    </rPh>
    <rPh sb="8" eb="11">
      <t>コウセイヒ</t>
    </rPh>
    <phoneticPr fontId="4"/>
  </si>
  <si>
    <t>消費需要
増加額</t>
    <rPh sb="0" eb="2">
      <t>ショウヒ</t>
    </rPh>
    <rPh sb="2" eb="4">
      <t>ジュヨウ</t>
    </rPh>
    <rPh sb="5" eb="7">
      <t>ゾウカ</t>
    </rPh>
    <rPh sb="7" eb="8">
      <t>ガク</t>
    </rPh>
    <phoneticPr fontId="4"/>
  </si>
  <si>
    <t>Ｉのうち
県内需要額</t>
    <rPh sb="5" eb="7">
      <t>ケンナイ</t>
    </rPh>
    <rPh sb="7" eb="9">
      <t>ジュヨウ</t>
    </rPh>
    <rPh sb="9" eb="10">
      <t>ガク</t>
    </rPh>
    <phoneticPr fontId="4"/>
  </si>
  <si>
    <t>県内
消費需要
増加額</t>
    <rPh sb="0" eb="2">
      <t>ケンナイ</t>
    </rPh>
    <rPh sb="3" eb="5">
      <t>ショウヒ</t>
    </rPh>
    <rPh sb="5" eb="7">
      <t>ジュヨウ</t>
    </rPh>
    <rPh sb="8" eb="10">
      <t>ゾウカ</t>
    </rPh>
    <rPh sb="10" eb="11">
      <t>ガク</t>
    </rPh>
    <phoneticPr fontId="4"/>
  </si>
  <si>
    <t>生産誘発額</t>
    <rPh sb="0" eb="2">
      <t>セイサン</t>
    </rPh>
    <rPh sb="2" eb="4">
      <t>ユウハツ</t>
    </rPh>
    <rPh sb="4" eb="5">
      <t>ガク</t>
    </rPh>
    <phoneticPr fontId="4"/>
  </si>
  <si>
    <t>総効果</t>
    <rPh sb="0" eb="1">
      <t>ソウ</t>
    </rPh>
    <rPh sb="1" eb="3">
      <t>コウカ</t>
    </rPh>
    <phoneticPr fontId="4"/>
  </si>
  <si>
    <t>就業者
誘発量(人)</t>
    <rPh sb="0" eb="2">
      <t>シュウギョウ</t>
    </rPh>
    <rPh sb="2" eb="3">
      <t>シャ</t>
    </rPh>
    <rPh sb="4" eb="6">
      <t>ユウハツ</t>
    </rPh>
    <rPh sb="6" eb="7">
      <t>リョウ</t>
    </rPh>
    <rPh sb="8" eb="9">
      <t>ニン</t>
    </rPh>
    <phoneticPr fontId="4"/>
  </si>
  <si>
    <t>雇用者
誘発量(人)</t>
    <rPh sb="0" eb="3">
      <t>コヨウシャ</t>
    </rPh>
    <rPh sb="4" eb="6">
      <t>ユウハツ</t>
    </rPh>
    <rPh sb="6" eb="7">
      <t>リョウ</t>
    </rPh>
    <rPh sb="8" eb="9">
      <t>ニン</t>
    </rPh>
    <phoneticPr fontId="4"/>
  </si>
  <si>
    <t>就業者
誘発量(人)</t>
    <rPh sb="0" eb="3">
      <t>シュウギョウシャ</t>
    </rPh>
    <rPh sb="4" eb="6">
      <t>ユウハツ</t>
    </rPh>
    <rPh sb="6" eb="7">
      <t>リョウ</t>
    </rPh>
    <rPh sb="8" eb="9">
      <t>ニン</t>
    </rPh>
    <phoneticPr fontId="4"/>
  </si>
  <si>
    <t>分析タイトル：</t>
    <rPh sb="0" eb="2">
      <t>ブンセキ</t>
    </rPh>
    <phoneticPr fontId="4"/>
  </si>
  <si>
    <t>波及効果</t>
    <rPh sb="0" eb="2">
      <t>ハキュウ</t>
    </rPh>
    <rPh sb="2" eb="4">
      <t>コウカ</t>
    </rPh>
    <phoneticPr fontId="4"/>
  </si>
  <si>
    <t>（波及効果倍率）</t>
    <rPh sb="1" eb="3">
      <t>ハキュウ</t>
    </rPh>
    <rPh sb="3" eb="5">
      <t>コウカ</t>
    </rPh>
    <rPh sb="5" eb="7">
      <t>バイリツ</t>
    </rPh>
    <phoneticPr fontId="4"/>
  </si>
  <si>
    <t>うち粗付加価値誘発額</t>
    <rPh sb="2" eb="7">
      <t>ソフカカチ</t>
    </rPh>
    <rPh sb="7" eb="9">
      <t>ユウハツ</t>
    </rPh>
    <rPh sb="9" eb="10">
      <t>ガク</t>
    </rPh>
    <phoneticPr fontId="4"/>
  </si>
  <si>
    <t>うち雇用者所得誘発額</t>
    <rPh sb="2" eb="5">
      <t>コヨウシャ</t>
    </rPh>
    <rPh sb="5" eb="7">
      <t>ショトク</t>
    </rPh>
    <rPh sb="7" eb="9">
      <t>ユウハツ</t>
    </rPh>
    <rPh sb="9" eb="10">
      <t>ガク</t>
    </rPh>
    <phoneticPr fontId="4"/>
  </si>
  <si>
    <t>就業者誘発量：人</t>
    <rPh sb="0" eb="3">
      <t>シュウギョウシャ</t>
    </rPh>
    <rPh sb="3" eb="5">
      <t>ユウハツ</t>
    </rPh>
    <rPh sb="5" eb="6">
      <t>リョウ</t>
    </rPh>
    <rPh sb="7" eb="8">
      <t>ニン</t>
    </rPh>
    <phoneticPr fontId="4"/>
  </si>
  <si>
    <t>うち雇用者誘発量：人</t>
    <rPh sb="2" eb="5">
      <t>コヨウシャ</t>
    </rPh>
    <rPh sb="5" eb="7">
      <t>ユウハツ</t>
    </rPh>
    <rPh sb="7" eb="8">
      <t>リョウ</t>
    </rPh>
    <rPh sb="9" eb="10">
      <t>ニン</t>
    </rPh>
    <phoneticPr fontId="4"/>
  </si>
  <si>
    <t>第一次波及効果</t>
    <rPh sb="0" eb="1">
      <t>ダイ</t>
    </rPh>
    <rPh sb="1" eb="3">
      <t>イチジ</t>
    </rPh>
    <rPh sb="3" eb="5">
      <t>ハキュウ</t>
    </rPh>
    <rPh sb="5" eb="7">
      <t>コウカ</t>
    </rPh>
    <phoneticPr fontId="4"/>
  </si>
  <si>
    <t>直接効果</t>
    <rPh sb="0" eb="2">
      <t>チョクセツ</t>
    </rPh>
    <rPh sb="2" eb="4">
      <t>コウカ</t>
    </rPh>
    <phoneticPr fontId="4"/>
  </si>
  <si>
    <t>間接効果</t>
    <rPh sb="0" eb="2">
      <t>カンセツ</t>
    </rPh>
    <rPh sb="2" eb="4">
      <t>コウカ</t>
    </rPh>
    <phoneticPr fontId="4"/>
  </si>
  <si>
    <t>計</t>
    <rPh sb="0" eb="1">
      <t>ケイ</t>
    </rPh>
    <phoneticPr fontId="4"/>
  </si>
  <si>
    <t>第二次
波及効果</t>
    <rPh sb="0" eb="1">
      <t>ダイ</t>
    </rPh>
    <rPh sb="1" eb="3">
      <t>ニジ</t>
    </rPh>
    <rPh sb="4" eb="6">
      <t>ハキュウ</t>
    </rPh>
    <rPh sb="6" eb="8">
      <t>コウカ</t>
    </rPh>
    <phoneticPr fontId="4"/>
  </si>
  <si>
    <t>県内需要増加額</t>
    <rPh sb="0" eb="2">
      <t>ケンナイ</t>
    </rPh>
    <rPh sb="2" eb="4">
      <t>ジュヨウ</t>
    </rPh>
    <rPh sb="4" eb="6">
      <t>ゾウカ</t>
    </rPh>
    <rPh sb="6" eb="7">
      <t>ガク</t>
    </rPh>
    <phoneticPr fontId="4"/>
  </si>
  <si>
    <t>波及効果倍率は、各項目の金額が需要増加額（Ａ）に対してどれだけの倍率かを表しています。</t>
    <rPh sb="0" eb="2">
      <t>ハキュウ</t>
    </rPh>
    <rPh sb="2" eb="4">
      <t>コウカ</t>
    </rPh>
    <rPh sb="4" eb="6">
      <t>バイリツ</t>
    </rPh>
    <rPh sb="8" eb="11">
      <t>カクコウモク</t>
    </rPh>
    <rPh sb="12" eb="14">
      <t>キンガク</t>
    </rPh>
    <rPh sb="15" eb="17">
      <t>ジュヨウ</t>
    </rPh>
    <rPh sb="17" eb="19">
      <t>ゾウカ</t>
    </rPh>
    <rPh sb="19" eb="20">
      <t>ガク</t>
    </rPh>
    <rPh sb="24" eb="25">
      <t>タイ</t>
    </rPh>
    <rPh sb="32" eb="34">
      <t>バイリツ</t>
    </rPh>
    <rPh sb="36" eb="37">
      <t>アラワ</t>
    </rPh>
    <phoneticPr fontId="4"/>
  </si>
  <si>
    <t>県外需要増加額</t>
    <rPh sb="0" eb="2">
      <t>ケンガイ</t>
    </rPh>
    <rPh sb="2" eb="4">
      <t>ジュヨウ</t>
    </rPh>
    <rPh sb="4" eb="6">
      <t>ゾウカ</t>
    </rPh>
    <rPh sb="6" eb="7">
      <t>ガク</t>
    </rPh>
    <phoneticPr fontId="4"/>
  </si>
  <si>
    <t>粗付加価値率</t>
    <rPh sb="0" eb="5">
      <t>ソフカカチ</t>
    </rPh>
    <rPh sb="5" eb="6">
      <t>リツ</t>
    </rPh>
    <phoneticPr fontId="4"/>
  </si>
  <si>
    <t>粗付加価値誘発額</t>
    <rPh sb="0" eb="5">
      <t>ソフカカチ</t>
    </rPh>
    <rPh sb="5" eb="7">
      <t>ユウハツ</t>
    </rPh>
    <rPh sb="7" eb="8">
      <t>ガク</t>
    </rPh>
    <phoneticPr fontId="4"/>
  </si>
  <si>
    <t>雇用者所得率</t>
    <rPh sb="0" eb="3">
      <t>コヨウシャ</t>
    </rPh>
    <rPh sb="3" eb="5">
      <t>ショトク</t>
    </rPh>
    <rPh sb="5" eb="6">
      <t>リツ</t>
    </rPh>
    <phoneticPr fontId="4"/>
  </si>
  <si>
    <t>※１　ここではＣ／Ａの値が入っています。</t>
    <rPh sb="11" eb="12">
      <t>アタイ</t>
    </rPh>
    <rPh sb="13" eb="14">
      <t>ハイ</t>
    </rPh>
    <phoneticPr fontId="4"/>
  </si>
  <si>
    <t>雇用者所得誘発額</t>
    <rPh sb="0" eb="3">
      <t>コヨウシャ</t>
    </rPh>
    <rPh sb="3" eb="5">
      <t>ショトク</t>
    </rPh>
    <rPh sb="5" eb="7">
      <t>ユウハツ</t>
    </rPh>
    <rPh sb="7" eb="8">
      <t>ガク</t>
    </rPh>
    <phoneticPr fontId="4"/>
  </si>
  <si>
    <t>※３　ここではＥ／Ｃの値が入っています。</t>
    <rPh sb="11" eb="12">
      <t>アタイ</t>
    </rPh>
    <rPh sb="13" eb="14">
      <t>ハイ</t>
    </rPh>
    <phoneticPr fontId="4"/>
  </si>
  <si>
    <t>※４　ここではＧ／Ｃの値が入っています。</t>
    <rPh sb="11" eb="12">
      <t>アタイ</t>
    </rPh>
    <rPh sb="13" eb="14">
      <t>ハイ</t>
    </rPh>
    <phoneticPr fontId="4"/>
  </si>
  <si>
    <t>※２　ここではＩ／Ｃの値が入っています。</t>
    <rPh sb="11" eb="12">
      <t>アタイ</t>
    </rPh>
    <rPh sb="13" eb="14">
      <t>ハイ</t>
    </rPh>
    <phoneticPr fontId="4"/>
  </si>
  <si>
    <t>原材料費のうち県内需要額</t>
    <rPh sb="0" eb="3">
      <t>ゲンザイリョウ</t>
    </rPh>
    <rPh sb="3" eb="4">
      <t>ヒ</t>
    </rPh>
    <rPh sb="7" eb="9">
      <t>ケンナイ</t>
    </rPh>
    <rPh sb="9" eb="11">
      <t>ジュヨウ</t>
    </rPh>
    <rPh sb="11" eb="12">
      <t>ガク</t>
    </rPh>
    <phoneticPr fontId="4"/>
  </si>
  <si>
    <t>原材料費のうち県外需要額</t>
    <rPh sb="0" eb="3">
      <t>ゲンザイリョウ</t>
    </rPh>
    <rPh sb="3" eb="4">
      <t>ヒ</t>
    </rPh>
    <rPh sb="7" eb="9">
      <t>ケンガイ</t>
    </rPh>
    <rPh sb="9" eb="11">
      <t>ジュヨウ</t>
    </rPh>
    <rPh sb="11" eb="12">
      <t>ガク</t>
    </rPh>
    <phoneticPr fontId="4"/>
  </si>
  <si>
    <t>※５　ここではＫ／Ｉの値が入っています。</t>
    <rPh sb="11" eb="12">
      <t>アタイ</t>
    </rPh>
    <rPh sb="13" eb="14">
      <t>ハイ</t>
    </rPh>
    <phoneticPr fontId="4"/>
  </si>
  <si>
    <t>※６　ここではＭ／Ｋの値が入っています。</t>
    <rPh sb="11" eb="12">
      <t>アタイ</t>
    </rPh>
    <rPh sb="13" eb="14">
      <t>ハイ</t>
    </rPh>
    <phoneticPr fontId="4"/>
  </si>
  <si>
    <t>※７　ここではＮ／Ｍの値が入っています。</t>
    <rPh sb="11" eb="12">
      <t>アタイ</t>
    </rPh>
    <rPh sb="13" eb="14">
      <t>ハイ</t>
    </rPh>
    <phoneticPr fontId="4"/>
  </si>
  <si>
    <t>※８　ここではＯ／Ｍの値が入っています。</t>
    <rPh sb="11" eb="12">
      <t>アタイ</t>
    </rPh>
    <rPh sb="13" eb="14">
      <t>ハイ</t>
    </rPh>
    <phoneticPr fontId="4"/>
  </si>
  <si>
    <t>雇用者所得誘発額計</t>
    <rPh sb="0" eb="3">
      <t>コヨウシャ</t>
    </rPh>
    <rPh sb="3" eb="5">
      <t>ショトク</t>
    </rPh>
    <rPh sb="5" eb="7">
      <t>ユウハツ</t>
    </rPh>
    <rPh sb="7" eb="8">
      <t>ガク</t>
    </rPh>
    <rPh sb="8" eb="9">
      <t>ケイ</t>
    </rPh>
    <phoneticPr fontId="4"/>
  </si>
  <si>
    <t>家計
消費支出額</t>
    <rPh sb="0" eb="2">
      <t>カケイ</t>
    </rPh>
    <rPh sb="3" eb="5">
      <t>ショウヒ</t>
    </rPh>
    <rPh sb="5" eb="7">
      <t>シシュツ</t>
    </rPh>
    <rPh sb="7" eb="8">
      <t>ガク</t>
    </rPh>
    <phoneticPr fontId="4"/>
  </si>
  <si>
    <t>家計消費支出額</t>
    <rPh sb="0" eb="2">
      <t>カケイ</t>
    </rPh>
    <rPh sb="2" eb="4">
      <t>ショウヒ</t>
    </rPh>
    <rPh sb="4" eb="6">
      <t>シシュツ</t>
    </rPh>
    <rPh sb="6" eb="7">
      <t>ガク</t>
    </rPh>
    <phoneticPr fontId="4"/>
  </si>
  <si>
    <t>第一次波及効果計</t>
    <rPh sb="0" eb="1">
      <t>ダイ</t>
    </rPh>
    <rPh sb="1" eb="3">
      <t>イチジ</t>
    </rPh>
    <rPh sb="3" eb="5">
      <t>ハキュウ</t>
    </rPh>
    <rPh sb="5" eb="7">
      <t>コウカ</t>
    </rPh>
    <rPh sb="7" eb="8">
      <t>ケイ</t>
    </rPh>
    <phoneticPr fontId="4"/>
  </si>
  <si>
    <t>※９　ここではＱ／(Ｃ＋Ｍ)の値が入っています。</t>
    <rPh sb="15" eb="16">
      <t>アタイ</t>
    </rPh>
    <rPh sb="17" eb="18">
      <t>ハイ</t>
    </rPh>
    <phoneticPr fontId="4"/>
  </si>
  <si>
    <t>※10　ここではＳ／(Ｃ＋Ｍ)の値が入っています。</t>
    <rPh sb="16" eb="17">
      <t>アタイ</t>
    </rPh>
    <rPh sb="18" eb="19">
      <t>ハイ</t>
    </rPh>
    <phoneticPr fontId="4"/>
  </si>
  <si>
    <t>就業係数
(人/百万円)</t>
    <rPh sb="0" eb="2">
      <t>シュウギョウ</t>
    </rPh>
    <rPh sb="2" eb="4">
      <t>ケイスウ</t>
    </rPh>
    <rPh sb="6" eb="7">
      <t>ニン</t>
    </rPh>
    <rPh sb="8" eb="11">
      <t>ヒャクマンエン</t>
    </rPh>
    <phoneticPr fontId="4"/>
  </si>
  <si>
    <t>雇用係数
(人/百万円)</t>
    <rPh sb="0" eb="2">
      <t>コヨウ</t>
    </rPh>
    <rPh sb="2" eb="4">
      <t>ケイスウ</t>
    </rPh>
    <rPh sb="6" eb="7">
      <t>ニン</t>
    </rPh>
    <rPh sb="8" eb="11">
      <t>ヒャクマンエン</t>
    </rPh>
    <phoneticPr fontId="4"/>
  </si>
  <si>
    <t>就業者誘発量</t>
    <rPh sb="0" eb="3">
      <t>シュウギョウシャ</t>
    </rPh>
    <rPh sb="3" eb="5">
      <t>ユウハツ</t>
    </rPh>
    <rPh sb="5" eb="6">
      <t>リョウ</t>
    </rPh>
    <phoneticPr fontId="4"/>
  </si>
  <si>
    <t>雇用者誘発量</t>
    <rPh sb="0" eb="3">
      <t>コヨウシャ</t>
    </rPh>
    <rPh sb="3" eb="5">
      <t>ユウハツ</t>
    </rPh>
    <rPh sb="5" eb="6">
      <t>リョウ</t>
    </rPh>
    <phoneticPr fontId="4"/>
  </si>
  <si>
    <t>民間消費支出構成比で分割</t>
    <rPh sb="0" eb="2">
      <t>ミンカン</t>
    </rPh>
    <rPh sb="2" eb="4">
      <t>ショウヒ</t>
    </rPh>
    <rPh sb="4" eb="6">
      <t>シシュツ</t>
    </rPh>
    <rPh sb="6" eb="9">
      <t>コウセイヒ</t>
    </rPh>
    <rPh sb="10" eb="12">
      <t>ブンカツ</t>
    </rPh>
    <phoneticPr fontId="4"/>
  </si>
  <si>
    <t>消費需要増加額</t>
    <rPh sb="0" eb="2">
      <t>ショウヒ</t>
    </rPh>
    <rPh sb="2" eb="4">
      <t>ジュヨウ</t>
    </rPh>
    <rPh sb="4" eb="6">
      <t>ゾウカ</t>
    </rPh>
    <rPh sb="6" eb="7">
      <t>ガク</t>
    </rPh>
    <phoneticPr fontId="4"/>
  </si>
  <si>
    <t>県内消費需要増加額</t>
    <rPh sb="0" eb="2">
      <t>ケンナイ</t>
    </rPh>
    <rPh sb="2" eb="4">
      <t>ショウヒ</t>
    </rPh>
    <rPh sb="4" eb="6">
      <t>ジュヨウ</t>
    </rPh>
    <rPh sb="6" eb="8">
      <t>ゾウカ</t>
    </rPh>
    <rPh sb="8" eb="9">
      <t>ガク</t>
    </rPh>
    <phoneticPr fontId="4"/>
  </si>
  <si>
    <t>※11　ここではＺ／Ｘ(V）の値が入っています。</t>
    <rPh sb="15" eb="16">
      <t>アタイ</t>
    </rPh>
    <rPh sb="17" eb="18">
      <t>ハイ</t>
    </rPh>
    <phoneticPr fontId="4"/>
  </si>
  <si>
    <t>※12　ここではAA／Ｚの値が入っています。</t>
    <rPh sb="13" eb="14">
      <t>アタイ</t>
    </rPh>
    <rPh sb="15" eb="16">
      <t>ハイ</t>
    </rPh>
    <phoneticPr fontId="4"/>
  </si>
  <si>
    <t>第二次波及効果額</t>
    <rPh sb="0" eb="1">
      <t>ダイ</t>
    </rPh>
    <rPh sb="1" eb="3">
      <t>ニジ</t>
    </rPh>
    <rPh sb="3" eb="5">
      <t>ハキュウ</t>
    </rPh>
    <rPh sb="5" eb="7">
      <t>コウカ</t>
    </rPh>
    <rPh sb="7" eb="8">
      <t>ガク</t>
    </rPh>
    <phoneticPr fontId="4"/>
  </si>
  <si>
    <t>県外消費需要増加額</t>
    <rPh sb="0" eb="2">
      <t>ケンガイ</t>
    </rPh>
    <rPh sb="2" eb="4">
      <t>ショウヒ</t>
    </rPh>
    <rPh sb="4" eb="6">
      <t>ジュヨウ</t>
    </rPh>
    <rPh sb="6" eb="8">
      <t>ゾウカ</t>
    </rPh>
    <rPh sb="8" eb="9">
      <t>ガク</t>
    </rPh>
    <phoneticPr fontId="4"/>
  </si>
  <si>
    <t>※13　ここではAB／AAの値が入っています。</t>
    <rPh sb="14" eb="15">
      <t>アタイ</t>
    </rPh>
    <rPh sb="16" eb="17">
      <t>ハイ</t>
    </rPh>
    <phoneticPr fontId="4"/>
  </si>
  <si>
    <t>※14　ここではAC／AAの値が入っています。</t>
    <rPh sb="14" eb="15">
      <t>アタイ</t>
    </rPh>
    <rPh sb="16" eb="17">
      <t>ハイ</t>
    </rPh>
    <phoneticPr fontId="4"/>
  </si>
  <si>
    <t>※15　ここではAD／AAの値が入っています。</t>
    <rPh sb="14" eb="15">
      <t>アタイ</t>
    </rPh>
    <rPh sb="16" eb="17">
      <t>ハイ</t>
    </rPh>
    <phoneticPr fontId="4"/>
  </si>
  <si>
    <t>※16　ここではAE／AAの値が入っています。</t>
    <rPh sb="14" eb="15">
      <t>アタイ</t>
    </rPh>
    <rPh sb="16" eb="17">
      <t>ハイ</t>
    </rPh>
    <phoneticPr fontId="4"/>
  </si>
  <si>
    <t>Ａ</t>
    <phoneticPr fontId="4"/>
  </si>
  <si>
    <t>Ｂ</t>
    <phoneticPr fontId="4"/>
  </si>
  <si>
    <t>Ｃ</t>
    <phoneticPr fontId="4"/>
  </si>
  <si>
    <t>Ｈ</t>
    <phoneticPr fontId="4"/>
  </si>
  <si>
    <t>Ｄ</t>
    <phoneticPr fontId="4"/>
  </si>
  <si>
    <t>Ｆ</t>
    <phoneticPr fontId="4"/>
  </si>
  <si>
    <t>Ｉ</t>
    <phoneticPr fontId="4"/>
  </si>
  <si>
    <t>Ｅ</t>
    <phoneticPr fontId="4"/>
  </si>
  <si>
    <t>Ｇ</t>
    <phoneticPr fontId="4"/>
  </si>
  <si>
    <t>Ｊ</t>
    <phoneticPr fontId="4"/>
  </si>
  <si>
    <t>Ｋ</t>
    <phoneticPr fontId="4"/>
  </si>
  <si>
    <t>Ｌ</t>
    <phoneticPr fontId="4"/>
  </si>
  <si>
    <t>Ｍ</t>
    <phoneticPr fontId="4"/>
  </si>
  <si>
    <t>Ｄ</t>
    <phoneticPr fontId="4"/>
  </si>
  <si>
    <t>Ｎ</t>
    <phoneticPr fontId="4"/>
  </si>
  <si>
    <t>Ｏ</t>
    <phoneticPr fontId="4"/>
  </si>
  <si>
    <t>Ｔ</t>
    <phoneticPr fontId="4"/>
  </si>
  <si>
    <t>Ｃ＋Ｍ</t>
    <phoneticPr fontId="4"/>
  </si>
  <si>
    <t>Ｕ</t>
    <phoneticPr fontId="4"/>
  </si>
  <si>
    <t>Ｐ</t>
    <phoneticPr fontId="4"/>
  </si>
  <si>
    <t>Ｒ</t>
    <phoneticPr fontId="4"/>
  </si>
  <si>
    <t>Ｖ</t>
    <phoneticPr fontId="4"/>
  </si>
  <si>
    <t>Ｑ</t>
    <phoneticPr fontId="4"/>
  </si>
  <si>
    <t>Ｓ</t>
    <phoneticPr fontId="4"/>
  </si>
  <si>
    <t>Ｗ</t>
    <phoneticPr fontId="4"/>
  </si>
  <si>
    <t>Ｘ</t>
    <phoneticPr fontId="4"/>
  </si>
  <si>
    <t>Ｙ</t>
    <phoneticPr fontId="4"/>
  </si>
  <si>
    <t>※11</t>
    <phoneticPr fontId="4"/>
  </si>
  <si>
    <t>Ｚ</t>
    <phoneticPr fontId="4"/>
  </si>
  <si>
    <t>Ｌ</t>
    <phoneticPr fontId="4"/>
  </si>
  <si>
    <t>※12</t>
    <phoneticPr fontId="4"/>
  </si>
  <si>
    <t>AA</t>
    <phoneticPr fontId="4"/>
  </si>
  <si>
    <t>Ｄ</t>
    <phoneticPr fontId="4"/>
  </si>
  <si>
    <t>AB</t>
    <phoneticPr fontId="4"/>
  </si>
  <si>
    <t>AC</t>
    <phoneticPr fontId="4"/>
  </si>
  <si>
    <t>Ｐ</t>
    <phoneticPr fontId="4"/>
  </si>
  <si>
    <t>AD</t>
    <phoneticPr fontId="4"/>
  </si>
  <si>
    <t>AE</t>
    <phoneticPr fontId="4"/>
  </si>
  <si>
    <t>※１</t>
    <phoneticPr fontId="4"/>
  </si>
  <si>
    <t>※２</t>
    <phoneticPr fontId="4"/>
  </si>
  <si>
    <t>※５</t>
    <phoneticPr fontId="4"/>
  </si>
  <si>
    <t>※６</t>
    <phoneticPr fontId="4"/>
  </si>
  <si>
    <t>※７</t>
    <phoneticPr fontId="4"/>
  </si>
  <si>
    <t>※８</t>
    <phoneticPr fontId="4"/>
  </si>
  <si>
    <t>※10</t>
    <phoneticPr fontId="4"/>
  </si>
  <si>
    <t>※９</t>
    <phoneticPr fontId="4"/>
  </si>
  <si>
    <t>※13</t>
    <phoneticPr fontId="4"/>
  </si>
  <si>
    <t>※14</t>
    <phoneticPr fontId="4"/>
  </si>
  <si>
    <t>※16</t>
    <phoneticPr fontId="4"/>
  </si>
  <si>
    <t>※15</t>
    <phoneticPr fontId="4"/>
  </si>
  <si>
    <t>※Ａ－Ｃ</t>
    <phoneticPr fontId="4"/>
  </si>
  <si>
    <t>※４</t>
    <phoneticPr fontId="4"/>
  </si>
  <si>
    <t>※３</t>
    <phoneticPr fontId="4"/>
  </si>
  <si>
    <t>第二次波及効果</t>
    <rPh sb="0" eb="1">
      <t>ダイ</t>
    </rPh>
    <rPh sb="1" eb="3">
      <t>ニジ</t>
    </rPh>
    <rPh sb="3" eb="5">
      <t>ハキュウ</t>
    </rPh>
    <rPh sb="5" eb="7">
      <t>コウカ</t>
    </rPh>
    <phoneticPr fontId="4"/>
  </si>
  <si>
    <t>※Ｚ－Ｘ（Ｖ）</t>
    <phoneticPr fontId="4"/>
  </si>
  <si>
    <t>（波及効果倍率）（※）</t>
    <phoneticPr fontId="4"/>
  </si>
  <si>
    <t>（波及効果倍率）</t>
    <phoneticPr fontId="4"/>
  </si>
  <si>
    <t>結果の読み方</t>
    <rPh sb="0" eb="2">
      <t>ケッカ</t>
    </rPh>
    <rPh sb="3" eb="4">
      <t>ヨ</t>
    </rPh>
    <rPh sb="5" eb="6">
      <t>カタ</t>
    </rPh>
    <phoneticPr fontId="4"/>
  </si>
  <si>
    <t>○</t>
    <phoneticPr fontId="4"/>
  </si>
  <si>
    <t>・　需要増加額は、直接的に支出先の産業の生産額となる（直接効果）。</t>
    <phoneticPr fontId="4"/>
  </si>
  <si>
    <t>（３）</t>
    <phoneticPr fontId="4"/>
  </si>
  <si>
    <t>（１）</t>
    <phoneticPr fontId="4"/>
  </si>
  <si>
    <t>・　一方、上記産業の生産（サービスの提供）のために、原材料使用等によって他産業の生産が誘発される（間接効果）。</t>
    <phoneticPr fontId="4"/>
  </si>
  <si>
    <t>（２）</t>
    <phoneticPr fontId="4"/>
  </si>
  <si>
    <t>－</t>
    <phoneticPr fontId="4"/>
  </si>
  <si>
    <t>この分析について</t>
    <rPh sb="2" eb="4">
      <t>ブンセキ</t>
    </rPh>
    <phoneticPr fontId="4"/>
  </si>
  <si>
    <t>※</t>
    <phoneticPr fontId="4"/>
  </si>
  <si>
    <t>経済波及効果分析に関する用語等の説明</t>
    <rPh sb="0" eb="2">
      <t>ケイザイ</t>
    </rPh>
    <rPh sb="2" eb="4">
      <t>ハキュウ</t>
    </rPh>
    <rPh sb="4" eb="6">
      <t>コウカ</t>
    </rPh>
    <rPh sb="6" eb="8">
      <t>ブンセキ</t>
    </rPh>
    <rPh sb="9" eb="10">
      <t>カン</t>
    </rPh>
    <rPh sb="12" eb="15">
      <t>ヨウゴトウ</t>
    </rPh>
    <rPh sb="16" eb="18">
      <t>セツメイ</t>
    </rPh>
    <phoneticPr fontId="4"/>
  </si>
  <si>
    <t>Ａ：需要増加額</t>
    <rPh sb="2" eb="4">
      <t>ジュヨウ</t>
    </rPh>
    <rPh sb="4" eb="6">
      <t>ゾウカ</t>
    </rPh>
    <rPh sb="6" eb="7">
      <t>ガク</t>
    </rPh>
    <phoneticPr fontId="4"/>
  </si>
  <si>
    <t>Ｃ：県内需要増加額</t>
    <rPh sb="2" eb="4">
      <t>ケンナイ</t>
    </rPh>
    <rPh sb="4" eb="6">
      <t>ジュヨウ</t>
    </rPh>
    <rPh sb="6" eb="8">
      <t>ゾウカ</t>
    </rPh>
    <rPh sb="8" eb="9">
      <t>ガク</t>
    </rPh>
    <phoneticPr fontId="4"/>
  </si>
  <si>
    <t>Ｄ：粗付加価値率</t>
    <rPh sb="2" eb="7">
      <t>ソフカカチ</t>
    </rPh>
    <rPh sb="7" eb="8">
      <t>リツ</t>
    </rPh>
    <phoneticPr fontId="4"/>
  </si>
  <si>
    <t>Ｅ、Ｎ、ＡＢ：粗付加価値誘発額</t>
    <rPh sb="7" eb="12">
      <t>ソフカカチ</t>
    </rPh>
    <rPh sb="12" eb="14">
      <t>ユウハツ</t>
    </rPh>
    <rPh sb="14" eb="15">
      <t>ガク</t>
    </rPh>
    <phoneticPr fontId="4"/>
  </si>
  <si>
    <t>Ｆ：雇用者所得率</t>
    <rPh sb="2" eb="5">
      <t>コヨウシャ</t>
    </rPh>
    <rPh sb="5" eb="7">
      <t>ショトク</t>
    </rPh>
    <rPh sb="7" eb="8">
      <t>リツ</t>
    </rPh>
    <phoneticPr fontId="4"/>
  </si>
  <si>
    <t>フローチャート
～生産波及の流れ～</t>
    <rPh sb="9" eb="11">
      <t>セイサン</t>
    </rPh>
    <rPh sb="11" eb="13">
      <t>ハキュウ</t>
    </rPh>
    <rPh sb="14" eb="15">
      <t>ナガ</t>
    </rPh>
    <phoneticPr fontId="4"/>
  </si>
  <si>
    <t>Ｇ、Ｏ、ＡＣ：雇用者所得誘発額</t>
    <rPh sb="7" eb="10">
      <t>コヨウシャ</t>
    </rPh>
    <rPh sb="10" eb="12">
      <t>ショトク</t>
    </rPh>
    <rPh sb="12" eb="14">
      <t>ユウハツ</t>
    </rPh>
    <rPh sb="14" eb="15">
      <t>ガク</t>
    </rPh>
    <phoneticPr fontId="4"/>
  </si>
  <si>
    <t>Ｈ：投入係数</t>
    <rPh sb="2" eb="4">
      <t>トウニュウ</t>
    </rPh>
    <rPh sb="4" eb="6">
      <t>ケイスウ</t>
    </rPh>
    <phoneticPr fontId="4"/>
  </si>
  <si>
    <t>Ｉ：原材料費</t>
    <rPh sb="2" eb="5">
      <t>ゲンザイリョウ</t>
    </rPh>
    <rPh sb="5" eb="6">
      <t>ヒ</t>
    </rPh>
    <phoneticPr fontId="4"/>
  </si>
  <si>
    <t>県内需要増加額によって誘発される原材料、燃料等の投入額で、「県内需要増加額（Ｃ）×投入係数（Ｈ）」で求められる。</t>
    <rPh sb="0" eb="2">
      <t>ケンナイ</t>
    </rPh>
    <rPh sb="2" eb="4">
      <t>ジュヨウ</t>
    </rPh>
    <rPh sb="4" eb="6">
      <t>ゾウカ</t>
    </rPh>
    <rPh sb="6" eb="7">
      <t>ガク</t>
    </rPh>
    <rPh sb="11" eb="13">
      <t>ユウハツ</t>
    </rPh>
    <rPh sb="16" eb="19">
      <t>ゲンザイリョウ</t>
    </rPh>
    <rPh sb="20" eb="23">
      <t>ネンリョウトウ</t>
    </rPh>
    <rPh sb="24" eb="26">
      <t>トウニュウ</t>
    </rPh>
    <rPh sb="26" eb="27">
      <t>ガク</t>
    </rPh>
    <rPh sb="30" eb="32">
      <t>ケンナイ</t>
    </rPh>
    <rPh sb="32" eb="34">
      <t>ジュヨウ</t>
    </rPh>
    <rPh sb="34" eb="36">
      <t>ゾウカ</t>
    </rPh>
    <rPh sb="36" eb="37">
      <t>ガク</t>
    </rPh>
    <rPh sb="41" eb="43">
      <t>トウニュウ</t>
    </rPh>
    <rPh sb="43" eb="45">
      <t>ケイスウ</t>
    </rPh>
    <rPh sb="50" eb="51">
      <t>モト</t>
    </rPh>
    <phoneticPr fontId="4"/>
  </si>
  <si>
    <t>Ｂ、Ｊ、Ｙ：県内自給率</t>
    <rPh sb="6" eb="8">
      <t>ケンナイ</t>
    </rPh>
    <rPh sb="8" eb="11">
      <t>ジキュウリツ</t>
    </rPh>
    <phoneticPr fontId="4"/>
  </si>
  <si>
    <t>Ｋ：原材料費のうち県内需要額</t>
    <rPh sb="2" eb="5">
      <t>ゲンザイリョウ</t>
    </rPh>
    <rPh sb="5" eb="6">
      <t>ヒ</t>
    </rPh>
    <rPh sb="9" eb="11">
      <t>ケンナイ</t>
    </rPh>
    <rPh sb="11" eb="13">
      <t>ジュヨウ</t>
    </rPh>
    <rPh sb="13" eb="14">
      <t>ガク</t>
    </rPh>
    <phoneticPr fontId="4"/>
  </si>
  <si>
    <t>Ｌ：逆行列係数</t>
    <rPh sb="2" eb="5">
      <t>ギャクギョウレツ</t>
    </rPh>
    <rPh sb="5" eb="7">
      <t>ケイスウ</t>
    </rPh>
    <phoneticPr fontId="4"/>
  </si>
  <si>
    <t>Ｍ：生産誘発額</t>
    <rPh sb="2" eb="4">
      <t>セイサン</t>
    </rPh>
    <rPh sb="4" eb="6">
      <t>ユウハツ</t>
    </rPh>
    <rPh sb="6" eb="7">
      <t>ガク</t>
    </rPh>
    <phoneticPr fontId="4"/>
  </si>
  <si>
    <t>Ｔ：雇用者所得誘発額計</t>
    <rPh sb="2" eb="5">
      <t>コヨウシャ</t>
    </rPh>
    <rPh sb="5" eb="7">
      <t>ショトク</t>
    </rPh>
    <rPh sb="7" eb="9">
      <t>ユウハツ</t>
    </rPh>
    <rPh sb="9" eb="10">
      <t>ガク</t>
    </rPh>
    <rPh sb="10" eb="11">
      <t>ケイ</t>
    </rPh>
    <phoneticPr fontId="4"/>
  </si>
  <si>
    <t>Ｕ：消費転換係数</t>
    <rPh sb="2" eb="4">
      <t>ショウヒ</t>
    </rPh>
    <rPh sb="4" eb="6">
      <t>テンカン</t>
    </rPh>
    <rPh sb="6" eb="8">
      <t>ケイスウ</t>
    </rPh>
    <phoneticPr fontId="4"/>
  </si>
  <si>
    <t>Ｖ：家計消費支出額</t>
    <rPh sb="2" eb="4">
      <t>カケイ</t>
    </rPh>
    <rPh sb="4" eb="6">
      <t>ショウヒ</t>
    </rPh>
    <rPh sb="6" eb="8">
      <t>シシュツ</t>
    </rPh>
    <rPh sb="8" eb="9">
      <t>ガク</t>
    </rPh>
    <phoneticPr fontId="4"/>
  </si>
  <si>
    <t>Ｗ：民間消費支出構成比</t>
    <rPh sb="2" eb="4">
      <t>ミンカン</t>
    </rPh>
    <rPh sb="4" eb="6">
      <t>ショウヒ</t>
    </rPh>
    <rPh sb="6" eb="8">
      <t>シシュツ</t>
    </rPh>
    <rPh sb="8" eb="11">
      <t>コウセイヒ</t>
    </rPh>
    <phoneticPr fontId="4"/>
  </si>
  <si>
    <t>Ｘ：消費需要増加額</t>
    <rPh sb="2" eb="4">
      <t>ショウヒ</t>
    </rPh>
    <rPh sb="4" eb="6">
      <t>ジュヨウ</t>
    </rPh>
    <rPh sb="6" eb="8">
      <t>ゾウカ</t>
    </rPh>
    <rPh sb="8" eb="9">
      <t>ガク</t>
    </rPh>
    <phoneticPr fontId="4"/>
  </si>
  <si>
    <t>家計消費支出額（Ｖ）を民間消費支出構成比（Ｗ）で各部門に振り分けた額で、「家計消費支出額（Ｖ）×民間消費支出構成比</t>
    <rPh sb="0" eb="2">
      <t>カケイ</t>
    </rPh>
    <rPh sb="2" eb="4">
      <t>ショウヒ</t>
    </rPh>
    <rPh sb="4" eb="6">
      <t>シシュツ</t>
    </rPh>
    <rPh sb="6" eb="7">
      <t>ガク</t>
    </rPh>
    <rPh sb="11" eb="13">
      <t>ミンカン</t>
    </rPh>
    <rPh sb="13" eb="15">
      <t>ショウヒ</t>
    </rPh>
    <rPh sb="15" eb="17">
      <t>シシュツ</t>
    </rPh>
    <rPh sb="17" eb="20">
      <t>コウセイヒ</t>
    </rPh>
    <rPh sb="24" eb="27">
      <t>カクブモン</t>
    </rPh>
    <rPh sb="28" eb="29">
      <t>フ</t>
    </rPh>
    <rPh sb="30" eb="31">
      <t>ワ</t>
    </rPh>
    <rPh sb="33" eb="34">
      <t>ガク</t>
    </rPh>
    <rPh sb="37" eb="39">
      <t>カケイ</t>
    </rPh>
    <rPh sb="39" eb="41">
      <t>ショウヒ</t>
    </rPh>
    <rPh sb="41" eb="43">
      <t>シシュツ</t>
    </rPh>
    <rPh sb="43" eb="44">
      <t>ガク</t>
    </rPh>
    <rPh sb="48" eb="50">
      <t>ミンカン</t>
    </rPh>
    <rPh sb="50" eb="52">
      <t>ショウヒ</t>
    </rPh>
    <rPh sb="52" eb="54">
      <t>シシュツ</t>
    </rPh>
    <rPh sb="54" eb="57">
      <t>コウセイヒ</t>
    </rPh>
    <phoneticPr fontId="4"/>
  </si>
  <si>
    <t>　（Ｗ）」で求められる。なお、消費需要増加額（Ｘ）の合計と家計消費支出額（Ｖ）は一致する。</t>
    <rPh sb="6" eb="7">
      <t>モト</t>
    </rPh>
    <rPh sb="15" eb="17">
      <t>ショウヒ</t>
    </rPh>
    <rPh sb="17" eb="19">
      <t>ジュヨウ</t>
    </rPh>
    <rPh sb="19" eb="21">
      <t>ゾウカ</t>
    </rPh>
    <rPh sb="21" eb="22">
      <t>ガク</t>
    </rPh>
    <rPh sb="26" eb="28">
      <t>ゴウケイ</t>
    </rPh>
    <rPh sb="29" eb="31">
      <t>カケイ</t>
    </rPh>
    <rPh sb="31" eb="33">
      <t>ショウヒ</t>
    </rPh>
    <rPh sb="33" eb="35">
      <t>シシュツ</t>
    </rPh>
    <rPh sb="35" eb="36">
      <t>ガク</t>
    </rPh>
    <rPh sb="40" eb="42">
      <t>イッチ</t>
    </rPh>
    <phoneticPr fontId="4"/>
  </si>
  <si>
    <t>Ｚ：県内消費需要増加額</t>
    <rPh sb="2" eb="4">
      <t>ケンナイ</t>
    </rPh>
    <rPh sb="4" eb="6">
      <t>ショウヒ</t>
    </rPh>
    <rPh sb="6" eb="8">
      <t>ジュヨウ</t>
    </rPh>
    <rPh sb="8" eb="10">
      <t>ゾウカ</t>
    </rPh>
    <rPh sb="10" eb="11">
      <t>ガク</t>
    </rPh>
    <phoneticPr fontId="4"/>
  </si>
  <si>
    <t>ＡＡ：第二次波及効果額</t>
    <rPh sb="3" eb="4">
      <t>ダイ</t>
    </rPh>
    <rPh sb="4" eb="6">
      <t>ニジ</t>
    </rPh>
    <rPh sb="6" eb="8">
      <t>ハキュウ</t>
    </rPh>
    <rPh sb="8" eb="10">
      <t>コウカ</t>
    </rPh>
    <rPh sb="10" eb="11">
      <t>ガク</t>
    </rPh>
    <phoneticPr fontId="4"/>
  </si>
  <si>
    <t>家計消費支出額（Ｖ）を、新たに発生した需要額として生産誘発額を求める場合に、産業連関表の各部門に振り分けなければな</t>
    <rPh sb="0" eb="2">
      <t>カケイ</t>
    </rPh>
    <rPh sb="2" eb="4">
      <t>ショウヒ</t>
    </rPh>
    <rPh sb="4" eb="6">
      <t>シシュツ</t>
    </rPh>
    <rPh sb="6" eb="7">
      <t>ガク</t>
    </rPh>
    <rPh sb="12" eb="13">
      <t>アラ</t>
    </rPh>
    <rPh sb="15" eb="17">
      <t>ハッセイ</t>
    </rPh>
    <rPh sb="19" eb="21">
      <t>ジュヨウ</t>
    </rPh>
    <rPh sb="21" eb="22">
      <t>ガク</t>
    </rPh>
    <rPh sb="25" eb="27">
      <t>セイサン</t>
    </rPh>
    <rPh sb="27" eb="29">
      <t>ユウハツ</t>
    </rPh>
    <rPh sb="29" eb="30">
      <t>ガク</t>
    </rPh>
    <rPh sb="31" eb="32">
      <t>モト</t>
    </rPh>
    <rPh sb="34" eb="36">
      <t>バアイ</t>
    </rPh>
    <rPh sb="38" eb="40">
      <t>サンギョウ</t>
    </rPh>
    <rPh sb="40" eb="42">
      <t>レンカン</t>
    </rPh>
    <rPh sb="42" eb="43">
      <t>ヒョウ</t>
    </rPh>
    <rPh sb="44" eb="45">
      <t>カク</t>
    </rPh>
    <rPh sb="45" eb="47">
      <t>ブモン</t>
    </rPh>
    <rPh sb="48" eb="49">
      <t>フ</t>
    </rPh>
    <rPh sb="50" eb="51">
      <t>ワ</t>
    </rPh>
    <phoneticPr fontId="4"/>
  </si>
  <si>
    <t>県内消費需要増加額（Ｚ）から誘発される生産額の総計で、「逆行列係数（Ｌ）×県内消費需要増加額（Ｚ）」で求められる。</t>
    <rPh sb="0" eb="2">
      <t>ケンナイ</t>
    </rPh>
    <rPh sb="2" eb="4">
      <t>ショウヒ</t>
    </rPh>
    <rPh sb="4" eb="6">
      <t>ジュヨウ</t>
    </rPh>
    <rPh sb="6" eb="8">
      <t>ゾウカ</t>
    </rPh>
    <rPh sb="8" eb="9">
      <t>ガク</t>
    </rPh>
    <rPh sb="14" eb="16">
      <t>ユウハツ</t>
    </rPh>
    <rPh sb="19" eb="22">
      <t>セイサンガク</t>
    </rPh>
    <rPh sb="23" eb="25">
      <t>ソウケイ</t>
    </rPh>
    <rPh sb="28" eb="31">
      <t>ギャクギョウレツ</t>
    </rPh>
    <rPh sb="31" eb="33">
      <t>ケイスウ</t>
    </rPh>
    <rPh sb="37" eb="39">
      <t>ケンナイ</t>
    </rPh>
    <rPh sb="39" eb="41">
      <t>ショウヒ</t>
    </rPh>
    <rPh sb="41" eb="43">
      <t>ジュヨウ</t>
    </rPh>
    <rPh sb="43" eb="45">
      <t>ゾウカ</t>
    </rPh>
    <rPh sb="45" eb="46">
      <t>ガク</t>
    </rPh>
    <rPh sb="51" eb="52">
      <t>モト</t>
    </rPh>
    <phoneticPr fontId="4"/>
  </si>
  <si>
    <t>Ｐ：就業係数</t>
    <rPh sb="2" eb="4">
      <t>シュウギョウ</t>
    </rPh>
    <rPh sb="4" eb="6">
      <t>ケイスウ</t>
    </rPh>
    <phoneticPr fontId="4"/>
  </si>
  <si>
    <t>Ｑ、ＡＤ：就業者誘発量</t>
    <rPh sb="5" eb="8">
      <t>シュウギョウシャ</t>
    </rPh>
    <rPh sb="8" eb="10">
      <t>ユウハツ</t>
    </rPh>
    <rPh sb="10" eb="11">
      <t>リョウ</t>
    </rPh>
    <phoneticPr fontId="4"/>
  </si>
  <si>
    <t>Ｒ：雇用係数</t>
    <rPh sb="2" eb="4">
      <t>コヨウ</t>
    </rPh>
    <rPh sb="4" eb="6">
      <t>ケイスウ</t>
    </rPh>
    <phoneticPr fontId="4"/>
  </si>
  <si>
    <t>Ｓ、ＡＥ：雇用者誘発量</t>
    <rPh sb="5" eb="8">
      <t>コヨウシャ</t>
    </rPh>
    <rPh sb="8" eb="10">
      <t>ユウハツ</t>
    </rPh>
    <rPh sb="10" eb="11">
      <t>リョウ</t>
    </rPh>
    <phoneticPr fontId="4"/>
  </si>
  <si>
    <t>１　はじめに</t>
    <phoneticPr fontId="4"/>
  </si>
  <si>
    <t>３　留意点</t>
    <rPh sb="2" eb="5">
      <t>リュウイテン</t>
    </rPh>
    <phoneticPr fontId="4"/>
  </si>
  <si>
    <t>　産業連関表を用いた分析は多方面において活用されていますが、次のように、いくつかの基本的仮定</t>
    <phoneticPr fontId="4"/>
  </si>
  <si>
    <t>や前提条件などの留意点があります。</t>
    <phoneticPr fontId="4"/>
  </si>
  <si>
    <t>基本的仮定</t>
    <phoneticPr fontId="4"/>
  </si>
  <si>
    <t>　対象期間において、生産技術の進展や生産規模拡大によって投入・産出構造が変化する</t>
    <phoneticPr fontId="4"/>
  </si>
  <si>
    <t>　などの規模の経済は発生しないと仮定している。</t>
    <phoneticPr fontId="4"/>
  </si>
  <si>
    <t>２　全ての生産は最終需要を満たすために行われ、生産を行う上での生産能力の限界といった</t>
    <phoneticPr fontId="4"/>
  </si>
  <si>
    <t>　制約条件（ボトルネック）は一切存在しないものと仮定している。</t>
    <phoneticPr fontId="4"/>
  </si>
  <si>
    <t>３　「生産が２倍になれば原材料等の投入量も２倍になる。」という線形的な比例関係を仮定し</t>
    <phoneticPr fontId="4"/>
  </si>
  <si>
    <t>　ている。</t>
    <phoneticPr fontId="4"/>
  </si>
  <si>
    <t>４　在庫を過剰に抱えている産業部門において需要が発生した場合でも、在庫の取り崩しに</t>
    <phoneticPr fontId="4"/>
  </si>
  <si>
    <t>　よる波及の中断はなく、最後まで波及すると仮定している。</t>
    <phoneticPr fontId="4"/>
  </si>
  <si>
    <t>５　経済波及効果が起こるまでの所要時間は考慮されていない。すなわち波及効果が収束</t>
    <phoneticPr fontId="4"/>
  </si>
  <si>
    <t>　するまでにどの程度の時間が必要になるかは分からない。</t>
    <phoneticPr fontId="4"/>
  </si>
  <si>
    <t>６　生産額と労働力の間に比例関係が存在すると仮定している。残業で対応するなどの場合</t>
    <phoneticPr fontId="4"/>
  </si>
  <si>
    <t>　は、実際の雇用者数は必ずしも増加するとは限らない。</t>
    <phoneticPr fontId="4"/>
  </si>
  <si>
    <t>前提条件</t>
    <phoneticPr fontId="4"/>
  </si>
  <si>
    <t>２　産業連関表による波及効果分析は、生産波及効果にまつわる経済効果を分析対象として</t>
    <phoneticPr fontId="4"/>
  </si>
  <si>
    <t>　おり、それ以外の経済効果等は対象としていない。</t>
    <phoneticPr fontId="4"/>
  </si>
  <si>
    <t>４　その他</t>
    <rPh sb="4" eb="5">
      <t>タ</t>
    </rPh>
    <phoneticPr fontId="4"/>
  </si>
  <si>
    <t>○家計調査（総務省）</t>
    <rPh sb="1" eb="3">
      <t>カケイ</t>
    </rPh>
    <rPh sb="3" eb="5">
      <t>チョウサ</t>
    </rPh>
    <rPh sb="6" eb="9">
      <t>ソウムショウ</t>
    </rPh>
    <phoneticPr fontId="4"/>
  </si>
  <si>
    <t>５　問い合わせ先</t>
    <rPh sb="2" eb="3">
      <t>ト</t>
    </rPh>
    <rPh sb="4" eb="5">
      <t>ア</t>
    </rPh>
    <rPh sb="7" eb="8">
      <t>サキ</t>
    </rPh>
    <phoneticPr fontId="4"/>
  </si>
  <si>
    <t>〒０２０－８５７０　　岩手県盛岡市内丸１０－１</t>
    <rPh sb="11" eb="14">
      <t>イワテケン</t>
    </rPh>
    <rPh sb="14" eb="17">
      <t>モリオカシ</t>
    </rPh>
    <rPh sb="17" eb="19">
      <t>ウチマル</t>
    </rPh>
    <phoneticPr fontId="4"/>
  </si>
  <si>
    <t>Ｂ</t>
    <phoneticPr fontId="4"/>
  </si>
  <si>
    <t>Ａ*Ｂ＝Ｃ</t>
    <phoneticPr fontId="4"/>
  </si>
  <si>
    <t>Ｄ</t>
    <phoneticPr fontId="4"/>
  </si>
  <si>
    <t>Ｃ*Ｄ＝Ｅ</t>
    <phoneticPr fontId="4"/>
  </si>
  <si>
    <t>Ｆ</t>
    <phoneticPr fontId="4"/>
  </si>
  <si>
    <t>Ｃ*Ｆ＝Ｇ</t>
    <phoneticPr fontId="4"/>
  </si>
  <si>
    <t>Ｈ</t>
    <phoneticPr fontId="4"/>
  </si>
  <si>
    <t>Ｈ*Ｃ＝Ｉ</t>
    <phoneticPr fontId="4"/>
  </si>
  <si>
    <t>Ｊ</t>
    <phoneticPr fontId="4"/>
  </si>
  <si>
    <t>Ｉ*Ｊ＝Ｋ</t>
    <phoneticPr fontId="4"/>
  </si>
  <si>
    <t>Ｌ</t>
    <phoneticPr fontId="4"/>
  </si>
  <si>
    <t>Ｌ*Ｋ＝Ｍ</t>
    <phoneticPr fontId="4"/>
  </si>
  <si>
    <t>Ｍ*Ｄ＝Ｎ</t>
    <phoneticPr fontId="4"/>
  </si>
  <si>
    <t>Ｍ*Ｆ＝Ｏ</t>
    <phoneticPr fontId="4"/>
  </si>
  <si>
    <t>Ｐ</t>
    <phoneticPr fontId="4"/>
  </si>
  <si>
    <t>(Ｃ＋Ｍ)*Ｐ＝Ｑ</t>
    <phoneticPr fontId="4"/>
  </si>
  <si>
    <t>Ｒ</t>
    <phoneticPr fontId="4"/>
  </si>
  <si>
    <t>(Ｃ＋Ｍ)*Ｒ＝Ｓ</t>
    <phoneticPr fontId="4"/>
  </si>
  <si>
    <t>Ｇ＋Ｏ＝Ｔ</t>
    <phoneticPr fontId="4"/>
  </si>
  <si>
    <t>Ｕ</t>
    <phoneticPr fontId="4"/>
  </si>
  <si>
    <t>Ｔ*Ｕ＝Ｖ</t>
    <phoneticPr fontId="4"/>
  </si>
  <si>
    <t>Ｗ</t>
    <phoneticPr fontId="4"/>
  </si>
  <si>
    <t>Ｖ*Ｗ＝Ｘ</t>
    <phoneticPr fontId="4"/>
  </si>
  <si>
    <t>Ｙ</t>
    <phoneticPr fontId="4"/>
  </si>
  <si>
    <t>Ｘ*Ｙ＝Ｚ</t>
    <phoneticPr fontId="4"/>
  </si>
  <si>
    <t>Ｌ*Ｚ＝ＡＡ</t>
    <phoneticPr fontId="4"/>
  </si>
  <si>
    <t>ＡＡ*Ｄ＝ＡＢ</t>
    <phoneticPr fontId="4"/>
  </si>
  <si>
    <t>ＡＡ*Ｆ＝ＡＣ</t>
    <phoneticPr fontId="4"/>
  </si>
  <si>
    <t>ＡＡ*Ｐ＝ＡＤ</t>
    <phoneticPr fontId="4"/>
  </si>
  <si>
    <t>ＡＡ*Ｒ＝ＡＥ</t>
    <phoneticPr fontId="4"/>
  </si>
  <si>
    <t>Ｃ＋Ｍ＋ＡＡ</t>
    <phoneticPr fontId="4"/>
  </si>
  <si>
    <t>Ｅ＋Ｎ＋ＡＢ</t>
    <phoneticPr fontId="4"/>
  </si>
  <si>
    <t>Ｇ＋Ｏ＋ＡＣ</t>
    <phoneticPr fontId="4"/>
  </si>
  <si>
    <t>Ｑ＋ＡＤ</t>
    <phoneticPr fontId="4"/>
  </si>
  <si>
    <t>Ｓ＋ＡＥ</t>
    <phoneticPr fontId="4"/>
  </si>
  <si>
    <r>
      <t>※参考　〔家計調査（総務省）〕１世帯当たり１か月間の収入と支出（勤労者世帯、盛岡市、年平均）</t>
    </r>
    <r>
      <rPr>
        <sz val="11"/>
        <color indexed="12"/>
        <rFont val="ＭＳ Ｐゴシック"/>
        <family val="3"/>
        <charset val="128"/>
      </rPr>
      <t>消費支出/実収入</t>
    </r>
    <rPh sb="1" eb="3">
      <t>サンコウ</t>
    </rPh>
    <rPh sb="5" eb="7">
      <t>カケイ</t>
    </rPh>
    <rPh sb="7" eb="9">
      <t>チョウサ</t>
    </rPh>
    <rPh sb="10" eb="13">
      <t>ソウムショウ</t>
    </rPh>
    <rPh sb="46" eb="48">
      <t>ショウヒ</t>
    </rPh>
    <rPh sb="48" eb="50">
      <t>シシュツ</t>
    </rPh>
    <rPh sb="51" eb="54">
      <t>ジツシュウニュウ</t>
    </rPh>
    <phoneticPr fontId="4"/>
  </si>
  <si>
    <t>２　簡易分析ツールの使い方</t>
    <rPh sb="2" eb="4">
      <t>カンイ</t>
    </rPh>
    <rPh sb="4" eb="6">
      <t>ブンセキ</t>
    </rPh>
    <rPh sb="10" eb="11">
      <t>ツカ</t>
    </rPh>
    <rPh sb="12" eb="13">
      <t>カタ</t>
    </rPh>
    <phoneticPr fontId="4"/>
  </si>
  <si>
    <t>　簡易分析ツールの作成に当たっては、以下の資料を使用しています。</t>
    <rPh sb="1" eb="3">
      <t>カンイ</t>
    </rPh>
    <rPh sb="3" eb="5">
      <t>ブンセキ</t>
    </rPh>
    <rPh sb="9" eb="11">
      <t>サクセイ</t>
    </rPh>
    <rPh sb="12" eb="13">
      <t>ア</t>
    </rPh>
    <rPh sb="18" eb="20">
      <t>イカ</t>
    </rPh>
    <rPh sb="21" eb="23">
      <t>シリョウ</t>
    </rPh>
    <rPh sb="24" eb="26">
      <t>シヨウ</t>
    </rPh>
    <phoneticPr fontId="4"/>
  </si>
  <si>
    <t>Ａ</t>
    <phoneticPr fontId="4"/>
  </si>
  <si>
    <t>※ＧはＥの内数</t>
    <rPh sb="5" eb="6">
      <t>ウチ</t>
    </rPh>
    <rPh sb="6" eb="7">
      <t>スウ</t>
    </rPh>
    <phoneticPr fontId="4"/>
  </si>
  <si>
    <t>※ＯはＮの内数</t>
    <rPh sb="5" eb="6">
      <t>ウチ</t>
    </rPh>
    <rPh sb="6" eb="7">
      <t>スウ</t>
    </rPh>
    <phoneticPr fontId="4"/>
  </si>
  <si>
    <t>※ＳはＱの内数</t>
    <rPh sb="5" eb="6">
      <t>ウチ</t>
    </rPh>
    <rPh sb="6" eb="7">
      <t>スウ</t>
    </rPh>
    <phoneticPr fontId="4"/>
  </si>
  <si>
    <t>※ＡＣはＡＢの内数</t>
    <rPh sb="7" eb="8">
      <t>ウチ</t>
    </rPh>
    <rPh sb="8" eb="9">
      <t>スウ</t>
    </rPh>
    <phoneticPr fontId="4"/>
  </si>
  <si>
    <t>※ＡＥはＡＤの内数</t>
    <rPh sb="7" eb="8">
      <t>ウチ</t>
    </rPh>
    <rPh sb="8" eb="9">
      <t>スウ</t>
    </rPh>
    <phoneticPr fontId="4"/>
  </si>
  <si>
    <t>　簡易分析ツールは、複数のシートで構成されていますが、基本的には「入力・分析シート」に需要増加</t>
    <rPh sb="1" eb="3">
      <t>カンイ</t>
    </rPh>
    <rPh sb="3" eb="5">
      <t>ブンセキ</t>
    </rPh>
    <rPh sb="10" eb="12">
      <t>フクスウ</t>
    </rPh>
    <rPh sb="17" eb="19">
      <t>コウセイ</t>
    </rPh>
    <rPh sb="27" eb="30">
      <t>キホンテキ</t>
    </rPh>
    <rPh sb="33" eb="35">
      <t>ニュウリョク</t>
    </rPh>
    <rPh sb="36" eb="38">
      <t>ブンセキ</t>
    </rPh>
    <rPh sb="43" eb="45">
      <t>ジュヨウ</t>
    </rPh>
    <rPh sb="45" eb="47">
      <t>ゾウカ</t>
    </rPh>
    <phoneticPr fontId="4"/>
  </si>
  <si>
    <t>額を入力するだけで、「分析結果」シートに結果が表示されます。</t>
    <rPh sb="3" eb="4">
      <t>チカラ</t>
    </rPh>
    <rPh sb="11" eb="13">
      <t>ブンセキ</t>
    </rPh>
    <rPh sb="13" eb="15">
      <t>ケッカ</t>
    </rPh>
    <rPh sb="20" eb="22">
      <t>ケッカ</t>
    </rPh>
    <rPh sb="23" eb="25">
      <t>ヒョウジ</t>
    </rPh>
    <phoneticPr fontId="4"/>
  </si>
  <si>
    <t>①　消費転換係数を入力してください。⇒</t>
    <rPh sb="2" eb="4">
      <t>ショウヒ</t>
    </rPh>
    <rPh sb="4" eb="6">
      <t>テンカン</t>
    </rPh>
    <rPh sb="6" eb="8">
      <t>ケイスウ</t>
    </rPh>
    <rPh sb="9" eb="11">
      <t>ニュウリョク</t>
    </rPh>
    <phoneticPr fontId="4"/>
  </si>
  <si>
    <t>②　入力する金額の単位を選択してください。</t>
    <rPh sb="2" eb="4">
      <t>ニュウリョク</t>
    </rPh>
    <rPh sb="6" eb="8">
      <t>キンガク</t>
    </rPh>
    <rPh sb="9" eb="11">
      <t>タンイ</t>
    </rPh>
    <rPh sb="12" eb="14">
      <t>センタク</t>
    </rPh>
    <phoneticPr fontId="4"/>
  </si>
  <si>
    <r>
      <t>③　需要増加額を入力してください。（</t>
    </r>
    <r>
      <rPr>
        <sz val="14"/>
        <color indexed="10"/>
        <rFont val="HG創英角ｺﾞｼｯｸUB"/>
        <family val="3"/>
        <charset val="128"/>
      </rPr>
      <t>Ａ</t>
    </r>
    <r>
      <rPr>
        <sz val="14"/>
        <rFont val="ＭＳ Ｐゴシック"/>
        <family val="3"/>
        <charset val="128"/>
      </rPr>
      <t>）</t>
    </r>
    <rPh sb="2" eb="4">
      <t>ジュヨウ</t>
    </rPh>
    <rPh sb="4" eb="6">
      <t>ゾウカ</t>
    </rPh>
    <rPh sb="6" eb="7">
      <t>ガク</t>
    </rPh>
    <rPh sb="8" eb="10">
      <t>ニュウリョク</t>
    </rPh>
    <phoneticPr fontId="4"/>
  </si>
  <si>
    <t>④　分析結果シートに結果が表示されます。</t>
    <rPh sb="2" eb="4">
      <t>ブンセキ</t>
    </rPh>
    <rPh sb="4" eb="6">
      <t>ケッカ</t>
    </rPh>
    <rPh sb="10" eb="12">
      <t>ケッカ</t>
    </rPh>
    <rPh sb="13" eb="15">
      <t>ヒョウジ</t>
    </rPh>
    <phoneticPr fontId="4"/>
  </si>
  <si>
    <t>　また、簡易分析ツールの利用にあたっては、各利用者の責任において利用されるようお願いします。</t>
    <rPh sb="4" eb="6">
      <t>カンイ</t>
    </rPh>
    <rPh sb="6" eb="8">
      <t>ブンセキ</t>
    </rPh>
    <rPh sb="12" eb="14">
      <t>リヨウ</t>
    </rPh>
    <rPh sb="21" eb="22">
      <t>カク</t>
    </rPh>
    <rPh sb="22" eb="25">
      <t>リヨウシャ</t>
    </rPh>
    <rPh sb="26" eb="28">
      <t>セキニン</t>
    </rPh>
    <rPh sb="32" eb="34">
      <t>リヨウ</t>
    </rPh>
    <rPh sb="40" eb="41">
      <t>ネガ</t>
    </rPh>
    <phoneticPr fontId="4"/>
  </si>
  <si>
    <t>第二次波及効果の内訳</t>
    <rPh sb="0" eb="1">
      <t>ダイ</t>
    </rPh>
    <rPh sb="1" eb="2">
      <t>ニ</t>
    </rPh>
    <rPh sb="2" eb="3">
      <t>ジ</t>
    </rPh>
    <rPh sb="3" eb="5">
      <t>ハキュウ</t>
    </rPh>
    <rPh sb="5" eb="7">
      <t>コウカ</t>
    </rPh>
    <rPh sb="8" eb="10">
      <t>ウチワケ</t>
    </rPh>
    <phoneticPr fontId="4"/>
  </si>
  <si>
    <t>　産業連関表を用いた分析の一つに、「経済波及効果」の分析があります。</t>
    <phoneticPr fontId="4"/>
  </si>
  <si>
    <t>　ある産業部門に需要が発生した場合、その産業部門が生産を行うにあたって、原材料や燃料等を他の</t>
    <rPh sb="3" eb="5">
      <t>サンギョウ</t>
    </rPh>
    <rPh sb="5" eb="7">
      <t>ブモン</t>
    </rPh>
    <rPh sb="8" eb="10">
      <t>ジュヨウ</t>
    </rPh>
    <rPh sb="11" eb="13">
      <t>ハッセイ</t>
    </rPh>
    <rPh sb="15" eb="17">
      <t>バアイ</t>
    </rPh>
    <rPh sb="20" eb="22">
      <t>サンギョウ</t>
    </rPh>
    <rPh sb="22" eb="24">
      <t>ブモン</t>
    </rPh>
    <rPh sb="25" eb="27">
      <t>セイサン</t>
    </rPh>
    <rPh sb="28" eb="29">
      <t>オコナ</t>
    </rPh>
    <rPh sb="36" eb="39">
      <t>ゲンザイリョウ</t>
    </rPh>
    <rPh sb="40" eb="42">
      <t>ネンリョウ</t>
    </rPh>
    <rPh sb="42" eb="43">
      <t>トウ</t>
    </rPh>
    <rPh sb="44" eb="45">
      <t>タ</t>
    </rPh>
    <phoneticPr fontId="4"/>
  </si>
  <si>
    <t>産業部門から調達する必要があるため、その産業部門だけでなく、他の産業部門の生産も誘発します。</t>
    <rPh sb="0" eb="2">
      <t>サンギョウ</t>
    </rPh>
    <rPh sb="2" eb="4">
      <t>ブモン</t>
    </rPh>
    <rPh sb="6" eb="8">
      <t>チョウタツ</t>
    </rPh>
    <rPh sb="10" eb="12">
      <t>ヒツヨウ</t>
    </rPh>
    <rPh sb="20" eb="22">
      <t>サンギョウ</t>
    </rPh>
    <rPh sb="22" eb="24">
      <t>ブモン</t>
    </rPh>
    <rPh sb="30" eb="31">
      <t>タ</t>
    </rPh>
    <rPh sb="32" eb="34">
      <t>サンギョウ</t>
    </rPh>
    <rPh sb="34" eb="36">
      <t>ブモン</t>
    </rPh>
    <rPh sb="37" eb="39">
      <t>セイサン</t>
    </rPh>
    <rPh sb="40" eb="42">
      <t>ユウハツ</t>
    </rPh>
    <phoneticPr fontId="4"/>
  </si>
  <si>
    <t>また、誘発された各産業部門の生産は、新たに発生した需要として、再度各産業部門の生産を誘発しま</t>
    <rPh sb="3" eb="5">
      <t>ユウハツ</t>
    </rPh>
    <rPh sb="8" eb="11">
      <t>カクサンギョウ</t>
    </rPh>
    <rPh sb="11" eb="13">
      <t>ブモン</t>
    </rPh>
    <rPh sb="14" eb="16">
      <t>セイサン</t>
    </rPh>
    <rPh sb="18" eb="19">
      <t>アラ</t>
    </rPh>
    <rPh sb="21" eb="23">
      <t>ハッセイ</t>
    </rPh>
    <rPh sb="25" eb="27">
      <t>ジュヨウ</t>
    </rPh>
    <rPh sb="31" eb="33">
      <t>サイド</t>
    </rPh>
    <rPh sb="33" eb="36">
      <t>カクサンギョウ</t>
    </rPh>
    <rPh sb="36" eb="38">
      <t>ブモン</t>
    </rPh>
    <rPh sb="39" eb="41">
      <t>セイサン</t>
    </rPh>
    <rPh sb="42" eb="44">
      <t>ユウハツ</t>
    </rPh>
    <phoneticPr fontId="4"/>
  </si>
  <si>
    <t>す。この繰り返しで生産が波及していく効果を「経済波及効果」といいます。</t>
    <rPh sb="4" eb="5">
      <t>ク</t>
    </rPh>
    <rPh sb="6" eb="7">
      <t>カエ</t>
    </rPh>
    <rPh sb="9" eb="11">
      <t>セイサン</t>
    </rPh>
    <rPh sb="12" eb="14">
      <t>ハキュウ</t>
    </rPh>
    <rPh sb="18" eb="20">
      <t>コウカ</t>
    </rPh>
    <rPh sb="22" eb="24">
      <t>ケイザイ</t>
    </rPh>
    <rPh sb="24" eb="26">
      <t>ハキュウ</t>
    </rPh>
    <rPh sb="26" eb="28">
      <t>コウカ</t>
    </rPh>
    <phoneticPr fontId="4"/>
  </si>
  <si>
    <t>　　　　　〔家計調査（総務省）１世帯当たり１か月間の収入と支出（勤労者世帯、盛岡市、年平均）〕</t>
    <phoneticPr fontId="4"/>
  </si>
  <si>
    <t>簡易分析ツールの使い方</t>
    <rPh sb="0" eb="2">
      <t>カンイ</t>
    </rPh>
    <rPh sb="2" eb="4">
      <t>ブンセキ</t>
    </rPh>
    <rPh sb="8" eb="9">
      <t>ツカ</t>
    </rPh>
    <rPh sb="10" eb="11">
      <t>カタ</t>
    </rPh>
    <phoneticPr fontId="4"/>
  </si>
  <si>
    <t>１．『利用上の注意』を読みましょう</t>
    <rPh sb="3" eb="6">
      <t>リヨウジョウ</t>
    </rPh>
    <rPh sb="7" eb="9">
      <t>チュウイ</t>
    </rPh>
    <rPh sb="11" eb="12">
      <t>ヨ</t>
    </rPh>
    <phoneticPr fontId="4"/>
  </si>
  <si>
    <t>　簡易分析ツールの使い方について、「岩手県に10億円の建設需要が発生した場合」を例に説明</t>
    <rPh sb="1" eb="3">
      <t>カンイ</t>
    </rPh>
    <rPh sb="3" eb="5">
      <t>ブンセキ</t>
    </rPh>
    <rPh sb="9" eb="10">
      <t>ツカ</t>
    </rPh>
    <rPh sb="11" eb="12">
      <t>カタ</t>
    </rPh>
    <rPh sb="18" eb="21">
      <t>イワテケン</t>
    </rPh>
    <rPh sb="24" eb="26">
      <t>オクエン</t>
    </rPh>
    <rPh sb="27" eb="29">
      <t>ケンセツ</t>
    </rPh>
    <rPh sb="29" eb="31">
      <t>ジュヨウ</t>
    </rPh>
    <rPh sb="32" eb="34">
      <t>ハッセイ</t>
    </rPh>
    <rPh sb="36" eb="38">
      <t>バアイ</t>
    </rPh>
    <rPh sb="40" eb="41">
      <t>レイ</t>
    </rPh>
    <rPh sb="42" eb="44">
      <t>セツメイ</t>
    </rPh>
    <phoneticPr fontId="4"/>
  </si>
  <si>
    <t>します。なお、説明文の中で『』で囲まれている部分はシート名です。</t>
    <rPh sb="7" eb="10">
      <t>セツメイブン</t>
    </rPh>
    <rPh sb="11" eb="12">
      <t>ナカ</t>
    </rPh>
    <rPh sb="16" eb="17">
      <t>カコ</t>
    </rPh>
    <rPh sb="22" eb="24">
      <t>ブブン</t>
    </rPh>
    <rPh sb="28" eb="29">
      <t>メイ</t>
    </rPh>
    <phoneticPr fontId="4"/>
  </si>
  <si>
    <t>　『利用上の注意』のうち「３　留意点」には、産業連関表を用いた分析において重要な基本的仮定</t>
    <rPh sb="2" eb="5">
      <t>リヨウジョウ</t>
    </rPh>
    <rPh sb="6" eb="8">
      <t>チュウイ</t>
    </rPh>
    <rPh sb="15" eb="18">
      <t>リュウイテン</t>
    </rPh>
    <rPh sb="22" eb="24">
      <t>サンギョウ</t>
    </rPh>
    <rPh sb="24" eb="26">
      <t>レンカン</t>
    </rPh>
    <rPh sb="26" eb="27">
      <t>ヒョウ</t>
    </rPh>
    <rPh sb="28" eb="29">
      <t>モチ</t>
    </rPh>
    <rPh sb="31" eb="33">
      <t>ブンセキ</t>
    </rPh>
    <rPh sb="37" eb="39">
      <t>ジュウヨウ</t>
    </rPh>
    <rPh sb="40" eb="42">
      <t>キホン</t>
    </rPh>
    <phoneticPr fontId="4"/>
  </si>
  <si>
    <t>２．分析の前に・・・</t>
    <rPh sb="2" eb="4">
      <t>ブンセキ</t>
    </rPh>
    <rPh sb="5" eb="6">
      <t>マエ</t>
    </rPh>
    <phoneticPr fontId="4"/>
  </si>
  <si>
    <t>　『利用上の注意』を読んだ後は、いよいよ分析に入ります。『入力・分析シート』を選択してください。</t>
    <rPh sb="2" eb="5">
      <t>リヨウジョウ</t>
    </rPh>
    <rPh sb="6" eb="8">
      <t>チュウイ</t>
    </rPh>
    <rPh sb="10" eb="11">
      <t>ヨ</t>
    </rPh>
    <rPh sb="13" eb="14">
      <t>アト</t>
    </rPh>
    <rPh sb="20" eb="22">
      <t>ブンセキ</t>
    </rPh>
    <rPh sb="23" eb="24">
      <t>ハイ</t>
    </rPh>
    <rPh sb="29" eb="31">
      <t>ニュウリョク</t>
    </rPh>
    <rPh sb="32" eb="34">
      <t>ブンセキ</t>
    </rPh>
    <rPh sb="39" eb="41">
      <t>センタク</t>
    </rPh>
    <phoneticPr fontId="4"/>
  </si>
  <si>
    <t>図１のように、簡易分析ツールの利用手順が記載されています。</t>
    <rPh sb="0" eb="1">
      <t>ズ</t>
    </rPh>
    <rPh sb="7" eb="9">
      <t>カンイ</t>
    </rPh>
    <rPh sb="9" eb="11">
      <t>ブンセキ</t>
    </rPh>
    <rPh sb="15" eb="17">
      <t>リヨウ</t>
    </rPh>
    <rPh sb="17" eb="19">
      <t>テジュン</t>
    </rPh>
    <rPh sb="20" eb="22">
      <t>キサイ</t>
    </rPh>
    <phoneticPr fontId="4"/>
  </si>
  <si>
    <t>３．分析してみましょう</t>
    <rPh sb="2" eb="4">
      <t>ブンセキ</t>
    </rPh>
    <phoneticPr fontId="4"/>
  </si>
  <si>
    <t>図１　『入力・分析シート』より抜粋</t>
    <rPh sb="0" eb="1">
      <t>ズ</t>
    </rPh>
    <rPh sb="4" eb="6">
      <t>ニュウリョク</t>
    </rPh>
    <rPh sb="7" eb="9">
      <t>ブンセキ</t>
    </rPh>
    <rPh sb="15" eb="17">
      <t>バッスイ</t>
    </rPh>
    <phoneticPr fontId="4"/>
  </si>
  <si>
    <t>図２　『入力・分析シート』より抜粋</t>
    <rPh sb="0" eb="1">
      <t>ズ</t>
    </rPh>
    <rPh sb="4" eb="6">
      <t>ニュウリョク</t>
    </rPh>
    <rPh sb="7" eb="9">
      <t>ブンセキ</t>
    </rPh>
    <rPh sb="15" eb="17">
      <t>バッスイ</t>
    </rPh>
    <phoneticPr fontId="4"/>
  </si>
  <si>
    <t>　図３　金額単位のリスト</t>
    <rPh sb="1" eb="2">
      <t>ズ</t>
    </rPh>
    <rPh sb="4" eb="6">
      <t>キンガク</t>
    </rPh>
    <rPh sb="6" eb="8">
      <t>タンイ</t>
    </rPh>
    <phoneticPr fontId="4"/>
  </si>
  <si>
    <t>　図４　『入力・分析シート』より抜粋</t>
    <rPh sb="1" eb="2">
      <t>ズ</t>
    </rPh>
    <rPh sb="5" eb="7">
      <t>ニュウリョク</t>
    </rPh>
    <rPh sb="8" eb="10">
      <t>ブンセキ</t>
    </rPh>
    <rPh sb="16" eb="18">
      <t>バッスイ</t>
    </rPh>
    <phoneticPr fontId="4"/>
  </si>
  <si>
    <t>　それでは、実際に数字を入力して分析してみましょう。図４は『入力・分析シート』よりデータの入力</t>
    <rPh sb="6" eb="8">
      <t>ジッサイ</t>
    </rPh>
    <rPh sb="9" eb="11">
      <t>スウジ</t>
    </rPh>
    <rPh sb="12" eb="14">
      <t>ニュウリョク</t>
    </rPh>
    <rPh sb="16" eb="18">
      <t>ブンセキ</t>
    </rPh>
    <rPh sb="26" eb="27">
      <t>ズ</t>
    </rPh>
    <rPh sb="30" eb="32">
      <t>ニュウリョク</t>
    </rPh>
    <rPh sb="33" eb="35">
      <t>ブンセキ</t>
    </rPh>
    <rPh sb="45" eb="47">
      <t>ニュウリョク</t>
    </rPh>
    <phoneticPr fontId="4"/>
  </si>
  <si>
    <t>　これでデータの入力は終了です。入力すると同時に自動で「経済波及効果」が計算されます。</t>
    <rPh sb="8" eb="10">
      <t>ニュウリョク</t>
    </rPh>
    <rPh sb="11" eb="13">
      <t>シュウリョウ</t>
    </rPh>
    <rPh sb="16" eb="18">
      <t>ニュウリョク</t>
    </rPh>
    <rPh sb="21" eb="23">
      <t>ドウジ</t>
    </rPh>
    <rPh sb="24" eb="26">
      <t>ジドウ</t>
    </rPh>
    <rPh sb="28" eb="30">
      <t>ケイザイ</t>
    </rPh>
    <rPh sb="30" eb="32">
      <t>ハキュウ</t>
    </rPh>
    <rPh sb="32" eb="34">
      <t>コウカ</t>
    </rPh>
    <rPh sb="36" eb="38">
      <t>ケイサン</t>
    </rPh>
    <phoneticPr fontId="4"/>
  </si>
  <si>
    <t>４．分析結果を見てみましょう</t>
    <rPh sb="2" eb="4">
      <t>ブンセキ</t>
    </rPh>
    <rPh sb="4" eb="6">
      <t>ケッカ</t>
    </rPh>
    <rPh sb="7" eb="8">
      <t>ミ</t>
    </rPh>
    <phoneticPr fontId="4"/>
  </si>
  <si>
    <t>　それでは分析した結果を見てみましょう。『分析結果』シートを選択してください。</t>
    <rPh sb="5" eb="7">
      <t>ブンセキ</t>
    </rPh>
    <rPh sb="9" eb="11">
      <t>ケッカ</t>
    </rPh>
    <rPh sb="12" eb="13">
      <t>ミ</t>
    </rPh>
    <rPh sb="21" eb="23">
      <t>ブンセキ</t>
    </rPh>
    <rPh sb="23" eb="25">
      <t>ケッカ</t>
    </rPh>
    <rPh sb="30" eb="32">
      <t>センタク</t>
    </rPh>
    <phoneticPr fontId="4"/>
  </si>
  <si>
    <t>　図５　『分析結果』シート</t>
    <rPh sb="1" eb="2">
      <t>ズ</t>
    </rPh>
    <rPh sb="5" eb="7">
      <t>ブンセキ</t>
    </rPh>
    <rPh sb="7" eb="9">
      <t>ケッカ</t>
    </rPh>
    <phoneticPr fontId="4"/>
  </si>
  <si>
    <t>　図５のように、計算結果が表示されます。仕上げとして「分析タイトル（①）」と「この分析について</t>
    <rPh sb="1" eb="2">
      <t>ズ</t>
    </rPh>
    <rPh sb="8" eb="10">
      <t>ケイサン</t>
    </rPh>
    <rPh sb="10" eb="12">
      <t>ケッカ</t>
    </rPh>
    <rPh sb="13" eb="15">
      <t>ヒョウジ</t>
    </rPh>
    <phoneticPr fontId="4"/>
  </si>
  <si>
    <t>（②）」の説明を入力することができます。それぞれ、どういった分析を行ったか分かるように入力す</t>
    <phoneticPr fontId="4"/>
  </si>
  <si>
    <t>　なお、『分析結果』シートには他にも「結果の読み方（図６）」、波及の流れを図で説明する「フロー</t>
    <rPh sb="5" eb="7">
      <t>ブンセキ</t>
    </rPh>
    <rPh sb="7" eb="9">
      <t>ケッカ</t>
    </rPh>
    <rPh sb="15" eb="16">
      <t>ホカ</t>
    </rPh>
    <rPh sb="19" eb="21">
      <t>ケッカ</t>
    </rPh>
    <rPh sb="22" eb="23">
      <t>ヨ</t>
    </rPh>
    <rPh sb="24" eb="25">
      <t>カタ</t>
    </rPh>
    <rPh sb="26" eb="27">
      <t>ズ</t>
    </rPh>
    <rPh sb="31" eb="33">
      <t>ハキュウ</t>
    </rPh>
    <rPh sb="34" eb="35">
      <t>ナガ</t>
    </rPh>
    <rPh sb="37" eb="38">
      <t>ズ</t>
    </rPh>
    <rPh sb="39" eb="41">
      <t>セツメイ</t>
    </rPh>
    <phoneticPr fontId="4"/>
  </si>
  <si>
    <t>結果を利用する際に活用してください。</t>
    <rPh sb="0" eb="2">
      <t>ケッカ</t>
    </rPh>
    <rPh sb="3" eb="5">
      <t>リヨウ</t>
    </rPh>
    <rPh sb="7" eb="8">
      <t>サイ</t>
    </rPh>
    <rPh sb="9" eb="11">
      <t>カツヨウ</t>
    </rPh>
    <phoneticPr fontId="4"/>
  </si>
  <si>
    <t>　図６　結果の読み方</t>
    <rPh sb="1" eb="2">
      <t>ズ</t>
    </rPh>
    <rPh sb="4" eb="6">
      <t>ケッカ</t>
    </rPh>
    <rPh sb="7" eb="8">
      <t>ヨ</t>
    </rPh>
    <rPh sb="9" eb="10">
      <t>カタ</t>
    </rPh>
    <phoneticPr fontId="4"/>
  </si>
  <si>
    <t>　図７　フローチャート</t>
    <rPh sb="1" eb="2">
      <t>ズ</t>
    </rPh>
    <phoneticPr fontId="4"/>
  </si>
  <si>
    <t>　図８　用語等の説明</t>
    <rPh sb="1" eb="2">
      <t>ズ</t>
    </rPh>
    <rPh sb="4" eb="6">
      <t>ヨウゴ</t>
    </rPh>
    <rPh sb="6" eb="7">
      <t>トウ</t>
    </rPh>
    <rPh sb="8" eb="10">
      <t>セツメイ</t>
    </rPh>
    <phoneticPr fontId="4"/>
  </si>
  <si>
    <t>チャート（図７）」及び簡易分析ツールで使われている「用語等の説明（図８）」もありますので、分析</t>
    <rPh sb="5" eb="6">
      <t>ズ</t>
    </rPh>
    <rPh sb="9" eb="10">
      <t>オヨ</t>
    </rPh>
    <rPh sb="11" eb="13">
      <t>カンイ</t>
    </rPh>
    <rPh sb="13" eb="15">
      <t>ブンセキ</t>
    </rPh>
    <rPh sb="19" eb="20">
      <t>ツカ</t>
    </rPh>
    <rPh sb="26" eb="28">
      <t>ヨウゴ</t>
    </rPh>
    <rPh sb="28" eb="29">
      <t>トウ</t>
    </rPh>
    <rPh sb="30" eb="32">
      <t>セツメイ</t>
    </rPh>
    <rPh sb="33" eb="34">
      <t>ズ</t>
    </rPh>
    <rPh sb="45" eb="47">
      <t>ブンセキ</t>
    </rPh>
    <phoneticPr fontId="4"/>
  </si>
  <si>
    <t>済波及効果簡易分析ツール（以下、簡易分析ツール）』を作成しました。</t>
    <rPh sb="0" eb="1">
      <t>スミ</t>
    </rPh>
    <rPh sb="1" eb="3">
      <t>ハキュウ</t>
    </rPh>
    <rPh sb="3" eb="5">
      <t>コウカ</t>
    </rPh>
    <rPh sb="5" eb="7">
      <t>カンイ</t>
    </rPh>
    <rPh sb="7" eb="9">
      <t>ブンセキ</t>
    </rPh>
    <rPh sb="13" eb="15">
      <t>イカ</t>
    </rPh>
    <rPh sb="16" eb="18">
      <t>カンイ</t>
    </rPh>
    <rPh sb="18" eb="20">
      <t>ブンセキ</t>
    </rPh>
    <rPh sb="26" eb="28">
      <t>サクセイ</t>
    </rPh>
    <phoneticPr fontId="4"/>
  </si>
  <si>
    <t>県内で発生した需要をどれだけ県内の生産で賄えるかを表したもので、「１－（移輸入÷県内需要合計）」で求められる。</t>
    <rPh sb="36" eb="39">
      <t>イユニュウ</t>
    </rPh>
    <rPh sb="40" eb="42">
      <t>ケンナイ</t>
    </rPh>
    <rPh sb="42" eb="44">
      <t>ジュヨウ</t>
    </rPh>
    <rPh sb="44" eb="46">
      <t>ゴウケイ</t>
    </rPh>
    <rPh sb="49" eb="50">
      <t>モト</t>
    </rPh>
    <phoneticPr fontId="4"/>
  </si>
  <si>
    <t>各産業部門の県内生産額のうち、その部門の粗付加価値額の割合で、「粗付加価値額÷県内生産額」で求められる。</t>
    <rPh sb="0" eb="3">
      <t>カクサンギョウ</t>
    </rPh>
    <rPh sb="3" eb="5">
      <t>ブモン</t>
    </rPh>
    <rPh sb="6" eb="8">
      <t>ケンナイ</t>
    </rPh>
    <rPh sb="8" eb="11">
      <t>セイサンガク</t>
    </rPh>
    <rPh sb="17" eb="19">
      <t>ブモン</t>
    </rPh>
    <rPh sb="20" eb="25">
      <t>ソフカカチ</t>
    </rPh>
    <rPh sb="25" eb="26">
      <t>ガク</t>
    </rPh>
    <rPh sb="27" eb="29">
      <t>ワリアイ</t>
    </rPh>
    <rPh sb="32" eb="37">
      <t>ソフカカチ</t>
    </rPh>
    <rPh sb="37" eb="38">
      <t>ガク</t>
    </rPh>
    <rPh sb="39" eb="41">
      <t>ケンナイ</t>
    </rPh>
    <rPh sb="41" eb="44">
      <t>セイサンガク</t>
    </rPh>
    <rPh sb="46" eb="47">
      <t>モト</t>
    </rPh>
    <phoneticPr fontId="4"/>
  </si>
  <si>
    <t>各産業部門の県内生産額のうち、その部門の雇用者所得額の割合で、「雇用者所得額÷県内生産額」で求められる。</t>
    <rPh sb="0" eb="3">
      <t>カクサンギョウ</t>
    </rPh>
    <rPh sb="3" eb="5">
      <t>ブモン</t>
    </rPh>
    <rPh sb="6" eb="8">
      <t>ケンナイ</t>
    </rPh>
    <rPh sb="8" eb="11">
      <t>セイサンガク</t>
    </rPh>
    <rPh sb="17" eb="19">
      <t>ブモン</t>
    </rPh>
    <rPh sb="20" eb="23">
      <t>コヨウシャ</t>
    </rPh>
    <rPh sb="23" eb="25">
      <t>ショトク</t>
    </rPh>
    <rPh sb="25" eb="26">
      <t>ガク</t>
    </rPh>
    <rPh sb="27" eb="29">
      <t>ワリアイ</t>
    </rPh>
    <rPh sb="32" eb="35">
      <t>コヨウシャ</t>
    </rPh>
    <rPh sb="35" eb="37">
      <t>ショトク</t>
    </rPh>
    <rPh sb="37" eb="38">
      <t>ガク</t>
    </rPh>
    <rPh sb="39" eb="41">
      <t>ケンナイ</t>
    </rPh>
    <rPh sb="41" eb="44">
      <t>セイサンガク</t>
    </rPh>
    <rPh sb="46" eb="47">
      <t>モト</t>
    </rPh>
    <phoneticPr fontId="4"/>
  </si>
  <si>
    <t>原材料費（Ｉ）のうち、県内で発生する需要額で、「原材料費（Ｉ）×県内自給率（Ｊ）」で求められる。</t>
    <rPh sb="0" eb="3">
      <t>ゲンザイリョウ</t>
    </rPh>
    <rPh sb="3" eb="4">
      <t>ヒ</t>
    </rPh>
    <rPh sb="11" eb="13">
      <t>ケンナイ</t>
    </rPh>
    <rPh sb="14" eb="16">
      <t>ハッセイ</t>
    </rPh>
    <rPh sb="18" eb="20">
      <t>ジュヨウ</t>
    </rPh>
    <rPh sb="20" eb="21">
      <t>ガク</t>
    </rPh>
    <rPh sb="24" eb="27">
      <t>ゲンザイリョウ</t>
    </rPh>
    <rPh sb="27" eb="28">
      <t>ヒ</t>
    </rPh>
    <rPh sb="32" eb="34">
      <t>ケンナイ</t>
    </rPh>
    <rPh sb="34" eb="37">
      <t>ジキュウリツ</t>
    </rPh>
    <rPh sb="42" eb="43">
      <t>モト</t>
    </rPh>
    <phoneticPr fontId="4"/>
  </si>
  <si>
    <t>ある部門の従業者総数を当該部門の県内生産額で除したもので、増加する県内生産額に就業係数（Ｐ）を乗ずることで、県内生</t>
    <rPh sb="2" eb="4">
      <t>ブモン</t>
    </rPh>
    <rPh sb="5" eb="8">
      <t>ジュウギョウシャ</t>
    </rPh>
    <rPh sb="8" eb="10">
      <t>ソウスウ</t>
    </rPh>
    <rPh sb="11" eb="13">
      <t>トウガイ</t>
    </rPh>
    <rPh sb="13" eb="15">
      <t>ブモン</t>
    </rPh>
    <rPh sb="16" eb="18">
      <t>ケンナイ</t>
    </rPh>
    <rPh sb="18" eb="21">
      <t>セイサンガク</t>
    </rPh>
    <rPh sb="22" eb="23">
      <t>ジョ</t>
    </rPh>
    <rPh sb="29" eb="31">
      <t>ゾウカ</t>
    </rPh>
    <rPh sb="33" eb="35">
      <t>ケンナイ</t>
    </rPh>
    <rPh sb="35" eb="37">
      <t>セイサン</t>
    </rPh>
    <rPh sb="47" eb="48">
      <t>ジョウ</t>
    </rPh>
    <rPh sb="54" eb="56">
      <t>ケンナイ</t>
    </rPh>
    <phoneticPr fontId="4"/>
  </si>
  <si>
    <t>　産額の増加によって誘発される労働力需要を求めることができる。</t>
    <rPh sb="10" eb="12">
      <t>ユウハツ</t>
    </rPh>
    <rPh sb="15" eb="18">
      <t>ロウドウリョク</t>
    </rPh>
    <rPh sb="18" eb="20">
      <t>ジュヨウ</t>
    </rPh>
    <rPh sb="21" eb="22">
      <t>モト</t>
    </rPh>
    <phoneticPr fontId="4"/>
  </si>
  <si>
    <t>ある部門の有給役員数、常用雇用者数及び臨時・日雇雇用者数の計を当該部門の県内生産額で除したもので、増加する県内</t>
    <rPh sb="2" eb="4">
      <t>ブモン</t>
    </rPh>
    <rPh sb="5" eb="7">
      <t>ユウキュウ</t>
    </rPh>
    <rPh sb="7" eb="9">
      <t>ヤクイン</t>
    </rPh>
    <rPh sb="9" eb="10">
      <t>スウ</t>
    </rPh>
    <rPh sb="11" eb="13">
      <t>ジョウヨウ</t>
    </rPh>
    <rPh sb="13" eb="16">
      <t>コヨウシャ</t>
    </rPh>
    <rPh sb="16" eb="17">
      <t>スウ</t>
    </rPh>
    <rPh sb="17" eb="18">
      <t>オヨ</t>
    </rPh>
    <rPh sb="19" eb="21">
      <t>リンジ</t>
    </rPh>
    <rPh sb="22" eb="24">
      <t>ヒヤトイ</t>
    </rPh>
    <rPh sb="24" eb="27">
      <t>コヨウシャ</t>
    </rPh>
    <rPh sb="27" eb="28">
      <t>スウ</t>
    </rPh>
    <rPh sb="29" eb="30">
      <t>ケイ</t>
    </rPh>
    <rPh sb="31" eb="33">
      <t>トウガイ</t>
    </rPh>
    <rPh sb="33" eb="35">
      <t>ブモン</t>
    </rPh>
    <rPh sb="36" eb="38">
      <t>ケンナイ</t>
    </rPh>
    <rPh sb="38" eb="41">
      <t>セイサンガク</t>
    </rPh>
    <rPh sb="42" eb="43">
      <t>ジョ</t>
    </rPh>
    <rPh sb="49" eb="51">
      <t>ゾウカ</t>
    </rPh>
    <rPh sb="53" eb="55">
      <t>ケンナイ</t>
    </rPh>
    <phoneticPr fontId="4"/>
  </si>
  <si>
    <t>　生産額に雇用係数（Ｒ）を乗ずることで、県内生産額の増加によって誘発される労働力需要を求めることができる。</t>
    <rPh sb="8" eb="9">
      <t>スウ</t>
    </rPh>
    <rPh sb="13" eb="14">
      <t>ジョウ</t>
    </rPh>
    <rPh sb="20" eb="22">
      <t>ケンナイ</t>
    </rPh>
    <rPh sb="22" eb="24">
      <t>セイサン</t>
    </rPh>
    <rPh sb="24" eb="25">
      <t>ガク</t>
    </rPh>
    <rPh sb="26" eb="28">
      <t>ゾウカ</t>
    </rPh>
    <rPh sb="32" eb="34">
      <t>ユウハツ</t>
    </rPh>
    <rPh sb="37" eb="40">
      <t>ロウドウリョク</t>
    </rPh>
    <rPh sb="40" eb="42">
      <t>ジュヨウ</t>
    </rPh>
    <rPh sb="43" eb="44">
      <t>モト</t>
    </rPh>
    <phoneticPr fontId="4"/>
  </si>
  <si>
    <t>増加する県内生産額から誘発される就業者数で、「増加する県内生産額×就業係数（Ｐ）」で求められる。ただし、設備の増強や</t>
    <rPh sb="0" eb="2">
      <t>ゾウカ</t>
    </rPh>
    <rPh sb="4" eb="6">
      <t>ケンナイ</t>
    </rPh>
    <rPh sb="6" eb="8">
      <t>セイサン</t>
    </rPh>
    <rPh sb="8" eb="9">
      <t>ガク</t>
    </rPh>
    <rPh sb="11" eb="13">
      <t>ユウハツ</t>
    </rPh>
    <rPh sb="16" eb="19">
      <t>シュウギョウシャ</t>
    </rPh>
    <rPh sb="19" eb="20">
      <t>スウ</t>
    </rPh>
    <rPh sb="23" eb="25">
      <t>ゾウカ</t>
    </rPh>
    <rPh sb="27" eb="29">
      <t>ケンナイ</t>
    </rPh>
    <rPh sb="29" eb="32">
      <t>セイサンガク</t>
    </rPh>
    <rPh sb="42" eb="43">
      <t>モト</t>
    </rPh>
    <phoneticPr fontId="4"/>
  </si>
  <si>
    <t>　就業時間の延長などで労働力が補われることも考えられるため、実際の就業者数が増加するとは限らない。</t>
    <phoneticPr fontId="4"/>
  </si>
  <si>
    <t>　就業時間の延長などで労働力が補われることも考えられるため、実際の雇用者数が増加するとは限らない。</t>
    <rPh sb="33" eb="36">
      <t>コヨウシャ</t>
    </rPh>
    <rPh sb="36" eb="37">
      <t>スウ</t>
    </rPh>
    <phoneticPr fontId="4"/>
  </si>
  <si>
    <t>増加する県内生産額から誘発される雇用者数で、「増加する県内生産額×雇用係数（Ｒ）」で求められる。ただし、設備の増強や</t>
    <rPh sb="0" eb="2">
      <t>ゾウカ</t>
    </rPh>
    <rPh sb="4" eb="6">
      <t>ケンナイ</t>
    </rPh>
    <rPh sb="6" eb="9">
      <t>セイサンガク</t>
    </rPh>
    <rPh sb="11" eb="13">
      <t>ユウハツ</t>
    </rPh>
    <rPh sb="16" eb="19">
      <t>コヨウシャ</t>
    </rPh>
    <rPh sb="19" eb="20">
      <t>スウ</t>
    </rPh>
    <rPh sb="23" eb="25">
      <t>ゾウカ</t>
    </rPh>
    <rPh sb="27" eb="29">
      <t>ケンナイ</t>
    </rPh>
    <rPh sb="29" eb="32">
      <t>セイサンガク</t>
    </rPh>
    <rPh sb="33" eb="35">
      <t>コヨウ</t>
    </rPh>
    <rPh sb="35" eb="37">
      <t>ケイスウ</t>
    </rPh>
    <rPh sb="42" eb="43">
      <t>モト</t>
    </rPh>
    <rPh sb="52" eb="54">
      <t>セツビ</t>
    </rPh>
    <rPh sb="55" eb="57">
      <t>ゾウキョウ</t>
    </rPh>
    <phoneticPr fontId="4"/>
  </si>
  <si>
    <t>第一次波及効果の雇用者所得誘発額で、「直接効果による雇用者所得誘発額（Ｇ）＋間接効果による雇用者所得誘発額（Ｏ）」</t>
    <rPh sb="19" eb="21">
      <t>チョクセツ</t>
    </rPh>
    <rPh sb="21" eb="23">
      <t>コウカ</t>
    </rPh>
    <rPh sb="26" eb="29">
      <t>コヨウシャ</t>
    </rPh>
    <rPh sb="29" eb="31">
      <t>ショトク</t>
    </rPh>
    <rPh sb="31" eb="33">
      <t>ユウハツ</t>
    </rPh>
    <rPh sb="33" eb="34">
      <t>ガク</t>
    </rPh>
    <rPh sb="38" eb="40">
      <t>カンセツ</t>
    </rPh>
    <rPh sb="40" eb="42">
      <t>コウカ</t>
    </rPh>
    <rPh sb="45" eb="48">
      <t>コヨウシャ</t>
    </rPh>
    <rPh sb="48" eb="50">
      <t>ショトク</t>
    </rPh>
    <rPh sb="50" eb="52">
      <t>ユウハツ</t>
    </rPh>
    <rPh sb="52" eb="53">
      <t>ガク</t>
    </rPh>
    <phoneticPr fontId="4"/>
  </si>
  <si>
    <t>　で求められる。</t>
    <rPh sb="2" eb="3">
      <t>モト</t>
    </rPh>
    <phoneticPr fontId="4"/>
  </si>
  <si>
    <t>　らないが、簡易分析シートでは、産業連関表の「民間消費支出」部門の産業別構成比を用いて振り分けている。</t>
    <rPh sb="6" eb="8">
      <t>カンイ</t>
    </rPh>
    <rPh sb="8" eb="10">
      <t>ブンセキ</t>
    </rPh>
    <rPh sb="16" eb="18">
      <t>サンギョウ</t>
    </rPh>
    <rPh sb="18" eb="20">
      <t>レンカン</t>
    </rPh>
    <rPh sb="20" eb="21">
      <t>ヒョウ</t>
    </rPh>
    <rPh sb="23" eb="25">
      <t>ミンカン</t>
    </rPh>
    <rPh sb="25" eb="27">
      <t>ショウヒ</t>
    </rPh>
    <rPh sb="27" eb="29">
      <t>シシュツ</t>
    </rPh>
    <rPh sb="30" eb="32">
      <t>ブモン</t>
    </rPh>
    <rPh sb="33" eb="35">
      <t>サンギョウ</t>
    </rPh>
    <rPh sb="35" eb="36">
      <t>ベツ</t>
    </rPh>
    <rPh sb="36" eb="39">
      <t>コウセイヒ</t>
    </rPh>
    <rPh sb="40" eb="41">
      <t>モチ</t>
    </rPh>
    <rPh sb="43" eb="44">
      <t>フ</t>
    </rPh>
    <rPh sb="45" eb="46">
      <t>ワ</t>
    </rPh>
    <phoneticPr fontId="4"/>
  </si>
  <si>
    <t>消費需要増加額（Ｘ）のうち、県内で発生する需要額で、「消費需要増加額（Ｘ）×県内自給率（Ｙ）」で求められる。</t>
    <rPh sb="0" eb="2">
      <t>ショウヒ</t>
    </rPh>
    <rPh sb="2" eb="4">
      <t>ジュヨウ</t>
    </rPh>
    <rPh sb="4" eb="6">
      <t>ゾウカ</t>
    </rPh>
    <rPh sb="6" eb="7">
      <t>ガク</t>
    </rPh>
    <rPh sb="14" eb="16">
      <t>ケンナイ</t>
    </rPh>
    <rPh sb="17" eb="19">
      <t>ハッセイ</t>
    </rPh>
    <rPh sb="21" eb="23">
      <t>ジュヨウ</t>
    </rPh>
    <rPh sb="23" eb="24">
      <t>ガク</t>
    </rPh>
    <rPh sb="27" eb="29">
      <t>ショウヒ</t>
    </rPh>
    <rPh sb="29" eb="31">
      <t>ジュヨウ</t>
    </rPh>
    <rPh sb="31" eb="33">
      <t>ゾウカ</t>
    </rPh>
    <rPh sb="33" eb="34">
      <t>ガク</t>
    </rPh>
    <rPh sb="38" eb="40">
      <t>ケンナイ</t>
    </rPh>
    <rPh sb="40" eb="43">
      <t>ジキュウリツ</t>
    </rPh>
    <rPh sb="48" eb="49">
      <t>モト</t>
    </rPh>
    <phoneticPr fontId="4"/>
  </si>
  <si>
    <t>利用上の注意</t>
    <rPh sb="0" eb="2">
      <t>リヨウ</t>
    </rPh>
    <rPh sb="2" eb="3">
      <t>ジョウ</t>
    </rPh>
    <rPh sb="4" eb="6">
      <t>チュウイ</t>
    </rPh>
    <phoneticPr fontId="4"/>
  </si>
  <si>
    <t>や前提条件が書かれていますので、必ずご覧ください。</t>
    <rPh sb="1" eb="3">
      <t>ゼンテイ</t>
    </rPh>
    <rPh sb="3" eb="5">
      <t>ジョウケン</t>
    </rPh>
    <rPh sb="6" eb="7">
      <t>カ</t>
    </rPh>
    <rPh sb="16" eb="17">
      <t>カナラ</t>
    </rPh>
    <rPh sb="19" eb="20">
      <t>ラン</t>
    </rPh>
    <phoneticPr fontId="4"/>
  </si>
  <si>
    <t>　分で推計した数字や何年か分の平均値をとるなど、任意の数字を入力しても差し支えありません。</t>
    <rPh sb="3" eb="5">
      <t>スイケイ</t>
    </rPh>
    <rPh sb="7" eb="9">
      <t>スウジ</t>
    </rPh>
    <rPh sb="10" eb="12">
      <t>ナンネン</t>
    </rPh>
    <rPh sb="13" eb="14">
      <t>ブン</t>
    </rPh>
    <rPh sb="15" eb="17">
      <t>ヘイキン</t>
    </rPh>
    <rPh sb="17" eb="18">
      <t>チ</t>
    </rPh>
    <rPh sb="24" eb="26">
      <t>ニンイ</t>
    </rPh>
    <rPh sb="35" eb="36">
      <t>サ</t>
    </rPh>
    <rPh sb="37" eb="38">
      <t>ツカ</t>
    </rPh>
    <phoneticPr fontId="4"/>
  </si>
  <si>
    <t>① 最初に、消費転換係数を入力します。消費転換係数は「第二次波及効果」の計算に使用します。</t>
    <rPh sb="2" eb="4">
      <t>サイショ</t>
    </rPh>
    <rPh sb="6" eb="8">
      <t>ショウヒ</t>
    </rPh>
    <rPh sb="8" eb="10">
      <t>テンカン</t>
    </rPh>
    <rPh sb="10" eb="12">
      <t>ケイスウ</t>
    </rPh>
    <rPh sb="13" eb="15">
      <t>ニュウリョク</t>
    </rPh>
    <rPh sb="19" eb="21">
      <t>ショウヒ</t>
    </rPh>
    <rPh sb="21" eb="23">
      <t>テンカン</t>
    </rPh>
    <rPh sb="23" eb="25">
      <t>ケイスウ</t>
    </rPh>
    <rPh sb="27" eb="28">
      <t>ダイ</t>
    </rPh>
    <rPh sb="28" eb="30">
      <t>ニジ</t>
    </rPh>
    <rPh sb="30" eb="32">
      <t>ハキュウ</t>
    </rPh>
    <rPh sb="32" eb="34">
      <t>コウカ</t>
    </rPh>
    <rPh sb="36" eb="38">
      <t>ケイサン</t>
    </rPh>
    <rPh sb="39" eb="41">
      <t>シヨウ</t>
    </rPh>
    <phoneticPr fontId="4"/>
  </si>
  <si>
    <t>②　次に、金額の単位について、図３のように億円、百万円、千円または</t>
    <rPh sb="2" eb="3">
      <t>ツギ</t>
    </rPh>
    <rPh sb="5" eb="7">
      <t>キンガク</t>
    </rPh>
    <rPh sb="8" eb="10">
      <t>タンイ</t>
    </rPh>
    <rPh sb="15" eb="16">
      <t>ズ</t>
    </rPh>
    <phoneticPr fontId="4"/>
  </si>
  <si>
    <t>　円のいずれかをリストから選択してください。なお、計算上の端数処理の</t>
    <rPh sb="13" eb="15">
      <t>センタク</t>
    </rPh>
    <phoneticPr fontId="4"/>
  </si>
  <si>
    <t>　関係で、例えば同じ100万円を入力する場合でも、「１百万円」と「1,000</t>
    <phoneticPr fontId="4"/>
  </si>
  <si>
    <t>　千円」では計算結果が異なる場合があります。</t>
    <phoneticPr fontId="4"/>
  </si>
  <si>
    <t>③　最後に、需要増加額を入力します。今回の例では「10億円の建設需要」が需要増加額となりま</t>
    <rPh sb="2" eb="4">
      <t>サイゴ</t>
    </rPh>
    <rPh sb="6" eb="8">
      <t>ジュヨウ</t>
    </rPh>
    <rPh sb="8" eb="10">
      <t>ゾウカ</t>
    </rPh>
    <rPh sb="10" eb="11">
      <t>ガク</t>
    </rPh>
    <rPh sb="12" eb="14">
      <t>ニュウリョク</t>
    </rPh>
    <rPh sb="18" eb="20">
      <t>コンカイ</t>
    </rPh>
    <rPh sb="21" eb="22">
      <t>レイ</t>
    </rPh>
    <rPh sb="27" eb="29">
      <t>オクエン</t>
    </rPh>
    <rPh sb="30" eb="32">
      <t>ケンセツ</t>
    </rPh>
    <rPh sb="32" eb="34">
      <t>ジュヨウ</t>
    </rPh>
    <rPh sb="36" eb="38">
      <t>ジュヨウ</t>
    </rPh>
    <rPh sb="38" eb="40">
      <t>ゾウカ</t>
    </rPh>
    <rPh sb="40" eb="41">
      <t>ガク</t>
    </rPh>
    <phoneticPr fontId="4"/>
  </si>
  <si>
    <t>　す。なお、入力の際は②で選んだ単位に合わせて入力しましょう。</t>
    <rPh sb="6" eb="8">
      <t>ニュウリョク</t>
    </rPh>
    <rPh sb="9" eb="10">
      <t>サイ</t>
    </rPh>
    <rPh sb="13" eb="14">
      <t>エラ</t>
    </rPh>
    <rPh sb="16" eb="18">
      <t>タンイ</t>
    </rPh>
    <rPh sb="19" eb="20">
      <t>ア</t>
    </rPh>
    <rPh sb="23" eb="25">
      <t>ニュウリョク</t>
    </rPh>
    <phoneticPr fontId="4"/>
  </si>
  <si>
    <t>　需要増加額を入力すると、『分析結果』シートに分析の結果が表示されます。</t>
    <rPh sb="1" eb="3">
      <t>ジュヨウ</t>
    </rPh>
    <rPh sb="3" eb="5">
      <t>ゾウカ</t>
    </rPh>
    <rPh sb="5" eb="6">
      <t>ガク</t>
    </rPh>
    <rPh sb="7" eb="9">
      <t>ニュウリョク</t>
    </rPh>
    <rPh sb="14" eb="16">
      <t>ブンセキ</t>
    </rPh>
    <rPh sb="16" eb="18">
      <t>ケッカ</t>
    </rPh>
    <rPh sb="23" eb="25">
      <t>ブンセキ</t>
    </rPh>
    <rPh sb="26" eb="28">
      <t>ケッカ</t>
    </rPh>
    <rPh sb="29" eb="31">
      <t>ヒョウジ</t>
    </rPh>
    <phoneticPr fontId="4"/>
  </si>
  <si>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</si>
  <si>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</si>
  <si>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</si>
  <si>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</si>
  <si>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</si>
  <si>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</si>
  <si>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</si>
  <si>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</si>
  <si>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</si>
  <si>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</si>
  <si>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</si>
  <si>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</si>
  <si>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</si>
  <si>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</si>
  <si>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</si>
  <si>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</si>
  <si>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</si>
  <si>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</si>
  <si>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</si>
  <si>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</si>
  <si>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</si>
  <si>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</si>
  <si>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</si>
  <si>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</si>
  <si>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</si>
  <si>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</si>
  <si>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</si>
  <si>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</si>
  <si>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</si>
  <si>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</si>
  <si>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</si>
  <si>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</si>
  <si>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</si>
  <si>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</si>
  <si>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</si>
  <si>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</si>
  <si>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</si>
  <si>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50</t>
  </si>
  <si>
    <t>平成24年</t>
    <rPh sb="0" eb="2">
      <t>ヘイセイ</t>
    </rPh>
    <rPh sb="4" eb="5">
      <t>ネン</t>
    </rPh>
    <phoneticPr fontId="4"/>
  </si>
  <si>
    <t>　簡易分析ツールについてのお問い合わせは、下記あてにお願いします。</t>
    <rPh sb="1" eb="3">
      <t>カンイ</t>
    </rPh>
    <rPh sb="3" eb="5">
      <t>ブンセキ</t>
    </rPh>
    <rPh sb="14" eb="15">
      <t>ト</t>
    </rPh>
    <rPh sb="16" eb="17">
      <t>ア</t>
    </rPh>
    <rPh sb="21" eb="23">
      <t>カキ</t>
    </rPh>
    <rPh sb="27" eb="28">
      <t>ネガ</t>
    </rPh>
    <phoneticPr fontId="4"/>
  </si>
  <si>
    <t xml:space="preserve"> が必要な部分を抜粋したものです。</t>
    <phoneticPr fontId="4"/>
  </si>
  <si>
    <t>産業連関表では、生産は最終需要によって誘発されると考えられている。簡易分析シートにおいても、最終需要の増加（減少）</t>
    <rPh sb="0" eb="2">
      <t>サンギョウ</t>
    </rPh>
    <rPh sb="2" eb="4">
      <t>レンカン</t>
    </rPh>
    <rPh sb="4" eb="5">
      <t>ヒョウ</t>
    </rPh>
    <rPh sb="8" eb="10">
      <t>セイサン</t>
    </rPh>
    <rPh sb="11" eb="13">
      <t>サイシュウ</t>
    </rPh>
    <rPh sb="13" eb="15">
      <t>ジュヨウ</t>
    </rPh>
    <rPh sb="19" eb="21">
      <t>ユウハツ</t>
    </rPh>
    <rPh sb="25" eb="26">
      <t>カンガ</t>
    </rPh>
    <rPh sb="33" eb="35">
      <t>カンイ</t>
    </rPh>
    <rPh sb="35" eb="37">
      <t>ブンセキ</t>
    </rPh>
    <rPh sb="46" eb="48">
      <t>サイシュウ</t>
    </rPh>
    <phoneticPr fontId="4"/>
  </si>
  <si>
    <t>　によって、県内の生産がどれだけ増加（減少）するかを簡易的に分析することができる。なお、最終需要は消費、投資及び移輸</t>
    <rPh sb="6" eb="8">
      <t>ケンナイ</t>
    </rPh>
    <rPh sb="9" eb="11">
      <t>セイサン</t>
    </rPh>
    <rPh sb="16" eb="18">
      <t>ゾウカ</t>
    </rPh>
    <rPh sb="19" eb="21">
      <t>ゲンショウ</t>
    </rPh>
    <rPh sb="26" eb="28">
      <t>カンイ</t>
    </rPh>
    <rPh sb="28" eb="29">
      <t>テキ</t>
    </rPh>
    <rPh sb="30" eb="32">
      <t>ブンセキ</t>
    </rPh>
    <rPh sb="44" eb="46">
      <t>サイシュウ</t>
    </rPh>
    <rPh sb="46" eb="48">
      <t>ジュヨウ</t>
    </rPh>
    <rPh sb="49" eb="51">
      <t>ショウヒ</t>
    </rPh>
    <phoneticPr fontId="4"/>
  </si>
  <si>
    <t>　出で構成される。</t>
    <rPh sb="1" eb="2">
      <t>デ</t>
    </rPh>
    <rPh sb="3" eb="5">
      <t>コウセイ</t>
    </rPh>
    <phoneticPr fontId="4"/>
  </si>
  <si>
    <t>需要増加額（Ａ）のうち、県内で発生する需要額で、直接支出先の生産額となる。「需要増加額（Ａ）×県内自給率（Ｂ）」で求め</t>
    <rPh sb="0" eb="2">
      <t>ジュヨウ</t>
    </rPh>
    <rPh sb="2" eb="4">
      <t>ゾウカ</t>
    </rPh>
    <rPh sb="4" eb="5">
      <t>ガク</t>
    </rPh>
    <rPh sb="12" eb="14">
      <t>ケンナイ</t>
    </rPh>
    <rPh sb="15" eb="17">
      <t>ハッセイ</t>
    </rPh>
    <rPh sb="19" eb="21">
      <t>ジュヨウ</t>
    </rPh>
    <rPh sb="21" eb="22">
      <t>ガク</t>
    </rPh>
    <rPh sb="24" eb="26">
      <t>チョクセツ</t>
    </rPh>
    <rPh sb="26" eb="28">
      <t>シシュツ</t>
    </rPh>
    <rPh sb="28" eb="29">
      <t>サキ</t>
    </rPh>
    <rPh sb="30" eb="33">
      <t>セイサンガク</t>
    </rPh>
    <rPh sb="38" eb="40">
      <t>ジュヨウ</t>
    </rPh>
    <rPh sb="40" eb="42">
      <t>ゾウカ</t>
    </rPh>
    <rPh sb="42" eb="43">
      <t>ガク</t>
    </rPh>
    <rPh sb="47" eb="49">
      <t>ケンナイ</t>
    </rPh>
    <rPh sb="49" eb="52">
      <t>ジキュウリツ</t>
    </rPh>
    <rPh sb="57" eb="58">
      <t>モト</t>
    </rPh>
    <phoneticPr fontId="4"/>
  </si>
  <si>
    <t>　られる。</t>
    <phoneticPr fontId="4"/>
  </si>
  <si>
    <t>粗付加価値額は、雇用者所得額、営業余剰額、資本減耗引当額などで構成されている。そのため、粗付加価値額と同様に、</t>
    <rPh sb="0" eb="5">
      <t>ソフカカチ</t>
    </rPh>
    <rPh sb="5" eb="6">
      <t>ガク</t>
    </rPh>
    <rPh sb="8" eb="11">
      <t>コヨウシャ</t>
    </rPh>
    <rPh sb="11" eb="13">
      <t>ショトク</t>
    </rPh>
    <rPh sb="13" eb="14">
      <t>ガク</t>
    </rPh>
    <rPh sb="15" eb="17">
      <t>エイギョウ</t>
    </rPh>
    <rPh sb="17" eb="19">
      <t>ヨジョウ</t>
    </rPh>
    <rPh sb="19" eb="20">
      <t>ガク</t>
    </rPh>
    <rPh sb="21" eb="23">
      <t>シホン</t>
    </rPh>
    <rPh sb="23" eb="25">
      <t>ゲンモウ</t>
    </rPh>
    <rPh sb="25" eb="27">
      <t>ヒキアテ</t>
    </rPh>
    <rPh sb="27" eb="28">
      <t>ガク</t>
    </rPh>
    <rPh sb="31" eb="33">
      <t>コウセイ</t>
    </rPh>
    <rPh sb="44" eb="49">
      <t>ソフカカチ</t>
    </rPh>
    <rPh sb="49" eb="50">
      <t>ガク</t>
    </rPh>
    <rPh sb="51" eb="53">
      <t>ドウヨウ</t>
    </rPh>
    <phoneticPr fontId="4"/>
  </si>
  <si>
    <t>　雇用者所得額も最終需要によって誘発されると考えることができる。よって、県内需要増加額（Ｃ）、生産誘発額（Ｍ）、第二次波</t>
    <rPh sb="1" eb="3">
      <t>コヨウ</t>
    </rPh>
    <rPh sb="3" eb="4">
      <t>シャ</t>
    </rPh>
    <rPh sb="4" eb="7">
      <t>ショトクガク</t>
    </rPh>
    <rPh sb="8" eb="10">
      <t>サイシュウ</t>
    </rPh>
    <rPh sb="10" eb="12">
      <t>ジュヨウ</t>
    </rPh>
    <rPh sb="16" eb="18">
      <t>ユウハツ</t>
    </rPh>
    <rPh sb="22" eb="23">
      <t>カンガ</t>
    </rPh>
    <rPh sb="36" eb="38">
      <t>ケンナイ</t>
    </rPh>
    <rPh sb="38" eb="40">
      <t>ジュヨウ</t>
    </rPh>
    <rPh sb="40" eb="42">
      <t>ゾウカ</t>
    </rPh>
    <rPh sb="42" eb="43">
      <t>ガク</t>
    </rPh>
    <rPh sb="47" eb="49">
      <t>セイサン</t>
    </rPh>
    <rPh sb="49" eb="51">
      <t>ユウハツ</t>
    </rPh>
    <rPh sb="51" eb="52">
      <t>ガク</t>
    </rPh>
    <rPh sb="56" eb="57">
      <t>ダイ</t>
    </rPh>
    <rPh sb="57" eb="59">
      <t>ニジ</t>
    </rPh>
    <rPh sb="59" eb="60">
      <t>ナミ</t>
    </rPh>
    <phoneticPr fontId="4"/>
  </si>
  <si>
    <t>　及効果額（ＡＡ）に、それぞれ雇用者所得率（Ｆ）を乗ずることで、直接効果、間接効果、第二次波及効果の雇用者所得誘発額を</t>
    <rPh sb="4" eb="5">
      <t>ガク</t>
    </rPh>
    <rPh sb="15" eb="18">
      <t>コヨウシャ</t>
    </rPh>
    <rPh sb="18" eb="20">
      <t>ショトク</t>
    </rPh>
    <rPh sb="20" eb="21">
      <t>リツ</t>
    </rPh>
    <rPh sb="25" eb="26">
      <t>ジョウ</t>
    </rPh>
    <rPh sb="32" eb="34">
      <t>チョクセツ</t>
    </rPh>
    <rPh sb="34" eb="36">
      <t>コウカ</t>
    </rPh>
    <rPh sb="37" eb="39">
      <t>カンセツ</t>
    </rPh>
    <rPh sb="39" eb="41">
      <t>コウカ</t>
    </rPh>
    <rPh sb="42" eb="43">
      <t>ダイ</t>
    </rPh>
    <rPh sb="43" eb="45">
      <t>ニジ</t>
    </rPh>
    <rPh sb="45" eb="47">
      <t>ハキュウ</t>
    </rPh>
    <rPh sb="47" eb="49">
      <t>コウカ</t>
    </rPh>
    <rPh sb="50" eb="53">
      <t>コヨウシャ</t>
    </rPh>
    <rPh sb="53" eb="55">
      <t>ショトク</t>
    </rPh>
    <rPh sb="55" eb="57">
      <t>ユウハツ</t>
    </rPh>
    <rPh sb="57" eb="58">
      <t>ガク</t>
    </rPh>
    <phoneticPr fontId="4"/>
  </si>
  <si>
    <t>　求めることができる。</t>
    <phoneticPr fontId="4"/>
  </si>
  <si>
    <t>投入係数とは、各部門がそれぞれの生産物を生産するために使用した原材料、燃料等の投入額を、その部門の県内生産額で</t>
    <rPh sb="0" eb="2">
      <t>トウニュウ</t>
    </rPh>
    <rPh sb="2" eb="4">
      <t>ケイスウ</t>
    </rPh>
    <rPh sb="7" eb="8">
      <t>カク</t>
    </rPh>
    <rPh sb="8" eb="10">
      <t>ブモン</t>
    </rPh>
    <rPh sb="16" eb="19">
      <t>セイサンブツ</t>
    </rPh>
    <rPh sb="20" eb="22">
      <t>セイサン</t>
    </rPh>
    <rPh sb="27" eb="29">
      <t>シヨウ</t>
    </rPh>
    <rPh sb="31" eb="34">
      <t>ゲンザイリョウ</t>
    </rPh>
    <rPh sb="35" eb="38">
      <t>ネンリョウトウ</t>
    </rPh>
    <rPh sb="39" eb="41">
      <t>トウニュウ</t>
    </rPh>
    <rPh sb="41" eb="42">
      <t>ガク</t>
    </rPh>
    <rPh sb="46" eb="48">
      <t>ブモン</t>
    </rPh>
    <rPh sb="49" eb="51">
      <t>ケンナイ</t>
    </rPh>
    <rPh sb="51" eb="54">
      <t>セイサンガク</t>
    </rPh>
    <phoneticPr fontId="4"/>
  </si>
  <si>
    <t>　除したものであり、生産原単価に相当するものである。この投入係数を部門別に計算して一覧表にしたものが投入係数表である。</t>
    <rPh sb="10" eb="12">
      <t>セイサン</t>
    </rPh>
    <rPh sb="12" eb="13">
      <t>ゲン</t>
    </rPh>
    <rPh sb="13" eb="15">
      <t>タンカ</t>
    </rPh>
    <rPh sb="16" eb="18">
      <t>ソウトウ</t>
    </rPh>
    <rPh sb="28" eb="30">
      <t>トウニュウ</t>
    </rPh>
    <rPh sb="30" eb="32">
      <t>ケイスウ</t>
    </rPh>
    <rPh sb="33" eb="35">
      <t>ブモン</t>
    </rPh>
    <rPh sb="35" eb="36">
      <t>ベツ</t>
    </rPh>
    <rPh sb="37" eb="39">
      <t>ケイサン</t>
    </rPh>
    <rPh sb="41" eb="43">
      <t>イチラン</t>
    </rPh>
    <rPh sb="43" eb="44">
      <t>ヒョウ</t>
    </rPh>
    <rPh sb="50" eb="52">
      <t>トウニュウ</t>
    </rPh>
    <rPh sb="52" eb="54">
      <t>ケイスウ</t>
    </rPh>
    <rPh sb="54" eb="55">
      <t>ヒョウ</t>
    </rPh>
    <phoneticPr fontId="4"/>
  </si>
  <si>
    <t>ある部門に対して１単位の最終需要が発生した場合、各部門の生産が究極的にどれだけ必要になるかを示す係数であり、この</t>
    <rPh sb="2" eb="4">
      <t>ブモン</t>
    </rPh>
    <rPh sb="5" eb="6">
      <t>タイ</t>
    </rPh>
    <rPh sb="9" eb="11">
      <t>タンイ</t>
    </rPh>
    <rPh sb="12" eb="14">
      <t>サイシュウ</t>
    </rPh>
    <rPh sb="14" eb="16">
      <t>ジュヨウ</t>
    </rPh>
    <rPh sb="17" eb="19">
      <t>ハッセイ</t>
    </rPh>
    <rPh sb="21" eb="23">
      <t>バアイ</t>
    </rPh>
    <rPh sb="24" eb="25">
      <t>カク</t>
    </rPh>
    <rPh sb="25" eb="27">
      <t>ブモン</t>
    </rPh>
    <rPh sb="28" eb="30">
      <t>セイサン</t>
    </rPh>
    <rPh sb="31" eb="34">
      <t>キュウキョクテキ</t>
    </rPh>
    <rPh sb="39" eb="41">
      <t>ヒツヨウ</t>
    </rPh>
    <rPh sb="46" eb="47">
      <t>シメ</t>
    </rPh>
    <rPh sb="48" eb="50">
      <t>ケイスウ</t>
    </rPh>
    <phoneticPr fontId="4"/>
  </si>
  <si>
    <t>　係数を表にしたものが逆行列係数表である。なお、簡易分析シートでは移輸出入を考慮した開放経済型逆行列係数を使用する。</t>
    <rPh sb="2" eb="3">
      <t>スウ</t>
    </rPh>
    <rPh sb="4" eb="5">
      <t>ヒョウ</t>
    </rPh>
    <rPh sb="11" eb="14">
      <t>ギャクギョウレツ</t>
    </rPh>
    <rPh sb="14" eb="16">
      <t>ケイスウ</t>
    </rPh>
    <rPh sb="16" eb="17">
      <t>ヒョウ</t>
    </rPh>
    <rPh sb="24" eb="26">
      <t>カンイ</t>
    </rPh>
    <rPh sb="26" eb="28">
      <t>ブンセキ</t>
    </rPh>
    <rPh sb="33" eb="34">
      <t>イ</t>
    </rPh>
    <rPh sb="34" eb="37">
      <t>ユシュツニュウ</t>
    </rPh>
    <rPh sb="38" eb="40">
      <t>コウリョ</t>
    </rPh>
    <rPh sb="42" eb="44">
      <t>カイホウ</t>
    </rPh>
    <rPh sb="44" eb="47">
      <t>ケイザイガタ</t>
    </rPh>
    <rPh sb="47" eb="50">
      <t>ギャクギョウレツ</t>
    </rPh>
    <rPh sb="50" eb="52">
      <t>ケイスウ</t>
    </rPh>
    <rPh sb="53" eb="55">
      <t>シヨウ</t>
    </rPh>
    <phoneticPr fontId="4"/>
  </si>
  <si>
    <t>需要増加額（Ａ）から誘発される生産額の総計で、「逆行列係数（Ｌ）×需要増加額（Ａ）」で求められる。ここでは、間接効果額の</t>
    <rPh sb="0" eb="2">
      <t>ジュヨウ</t>
    </rPh>
    <rPh sb="2" eb="4">
      <t>ゾウカ</t>
    </rPh>
    <rPh sb="4" eb="5">
      <t>ガク</t>
    </rPh>
    <rPh sb="10" eb="12">
      <t>ユウハツ</t>
    </rPh>
    <rPh sb="15" eb="18">
      <t>セイサンガク</t>
    </rPh>
    <rPh sb="19" eb="21">
      <t>ソウケイ</t>
    </rPh>
    <rPh sb="24" eb="27">
      <t>ギャクギョウレツ</t>
    </rPh>
    <rPh sb="27" eb="29">
      <t>ケイスウ</t>
    </rPh>
    <rPh sb="33" eb="35">
      <t>ジュヨウ</t>
    </rPh>
    <rPh sb="35" eb="37">
      <t>ゾウカ</t>
    </rPh>
    <rPh sb="37" eb="38">
      <t>ガク</t>
    </rPh>
    <rPh sb="43" eb="44">
      <t>モト</t>
    </rPh>
    <rPh sb="54" eb="56">
      <t>カンセツ</t>
    </rPh>
    <rPh sb="56" eb="58">
      <t>コウカ</t>
    </rPh>
    <rPh sb="58" eb="59">
      <t>ガク</t>
    </rPh>
    <phoneticPr fontId="4"/>
  </si>
  <si>
    <t>　みを求めるため、「逆行列係数（Ｌ）×原材料費のうち県内需要額（Ｋ）」で求めている。なお、「逆行列係数（Ｌ）×需要増加額（Ａ）」</t>
    <rPh sb="10" eb="13">
      <t>ギャクギョウレツ</t>
    </rPh>
    <rPh sb="13" eb="15">
      <t>ケイスウ</t>
    </rPh>
    <rPh sb="19" eb="22">
      <t>ゲンザイリョウ</t>
    </rPh>
    <rPh sb="22" eb="23">
      <t>ヒ</t>
    </rPh>
    <rPh sb="26" eb="28">
      <t>ケンナイ</t>
    </rPh>
    <rPh sb="28" eb="30">
      <t>ジュヨウ</t>
    </rPh>
    <rPh sb="30" eb="31">
      <t>ガク</t>
    </rPh>
    <rPh sb="36" eb="37">
      <t>モト</t>
    </rPh>
    <rPh sb="46" eb="49">
      <t>ギャクギョウレツ</t>
    </rPh>
    <rPh sb="49" eb="51">
      <t>ケイスウ</t>
    </rPh>
    <rPh sb="55" eb="57">
      <t>ジュヨウ</t>
    </rPh>
    <rPh sb="57" eb="59">
      <t>ゾウカ</t>
    </rPh>
    <rPh sb="59" eb="60">
      <t>ガク</t>
    </rPh>
    <phoneticPr fontId="4"/>
  </si>
  <si>
    <t>　と「県内需要増加額（Ｃ）＋生産誘発額（Ｍ）」は一致する。</t>
    <rPh sb="6" eb="7">
      <t>ヨウ</t>
    </rPh>
    <rPh sb="7" eb="9">
      <t>ゾウカ</t>
    </rPh>
    <rPh sb="9" eb="10">
      <t>ガク</t>
    </rPh>
    <rPh sb="14" eb="16">
      <t>セイサン</t>
    </rPh>
    <rPh sb="16" eb="18">
      <t>ユウハツ</t>
    </rPh>
    <rPh sb="18" eb="19">
      <t>ガク</t>
    </rPh>
    <rPh sb="24" eb="26">
      <t>イッチ</t>
    </rPh>
    <phoneticPr fontId="4"/>
  </si>
  <si>
    <t>雇用者所得額のうち、消費支出額の割合で、簡易分析シートでは、総務省「家計調査」の「１世帯当たり１か月間の収入と支出</t>
    <rPh sb="0" eb="3">
      <t>コヨウシャ</t>
    </rPh>
    <rPh sb="3" eb="5">
      <t>ショトク</t>
    </rPh>
    <rPh sb="5" eb="6">
      <t>ガク</t>
    </rPh>
    <rPh sb="10" eb="12">
      <t>ショウヒ</t>
    </rPh>
    <rPh sb="12" eb="14">
      <t>シシュツ</t>
    </rPh>
    <rPh sb="14" eb="15">
      <t>ガク</t>
    </rPh>
    <rPh sb="16" eb="18">
      <t>ワリアイ</t>
    </rPh>
    <rPh sb="20" eb="22">
      <t>カンイ</t>
    </rPh>
    <rPh sb="22" eb="24">
      <t>ブンセキ</t>
    </rPh>
    <rPh sb="30" eb="33">
      <t>ソウムショウ</t>
    </rPh>
    <rPh sb="34" eb="36">
      <t>カケイ</t>
    </rPh>
    <rPh sb="36" eb="38">
      <t>チョウサ</t>
    </rPh>
    <rPh sb="42" eb="44">
      <t>セタイ</t>
    </rPh>
    <rPh sb="44" eb="45">
      <t>ア</t>
    </rPh>
    <rPh sb="49" eb="50">
      <t>ゲツ</t>
    </rPh>
    <rPh sb="50" eb="51">
      <t>カン</t>
    </rPh>
    <rPh sb="52" eb="54">
      <t>シュウニュウ</t>
    </rPh>
    <rPh sb="55" eb="57">
      <t>シシュツ</t>
    </rPh>
    <phoneticPr fontId="4"/>
  </si>
  <si>
    <t>　（総世帯のうち勤労者世帯、盛岡市、年平均）」のデータを用い、『可処分所得率（可処分所得÷実収入）×平均消費性向（消費</t>
    <rPh sb="4" eb="5">
      <t>オビ</t>
    </rPh>
    <rPh sb="8" eb="11">
      <t>キンロウシャ</t>
    </rPh>
    <rPh sb="11" eb="13">
      <t>セタイ</t>
    </rPh>
    <rPh sb="14" eb="17">
      <t>モリオカシ</t>
    </rPh>
    <rPh sb="18" eb="21">
      <t>ネンヘイキン</t>
    </rPh>
    <rPh sb="28" eb="29">
      <t>モチ</t>
    </rPh>
    <rPh sb="32" eb="35">
      <t>カショブン</t>
    </rPh>
    <rPh sb="35" eb="37">
      <t>ショトク</t>
    </rPh>
    <rPh sb="37" eb="38">
      <t>リツ</t>
    </rPh>
    <rPh sb="39" eb="42">
      <t>カショブン</t>
    </rPh>
    <rPh sb="42" eb="44">
      <t>ショトク</t>
    </rPh>
    <rPh sb="45" eb="48">
      <t>ジツシュウニュウ</t>
    </rPh>
    <rPh sb="50" eb="52">
      <t>ヘイキン</t>
    </rPh>
    <rPh sb="52" eb="54">
      <t>ショウヒ</t>
    </rPh>
    <rPh sb="54" eb="56">
      <t>セイコウ</t>
    </rPh>
    <rPh sb="57" eb="59">
      <t>ショウヒ</t>
    </rPh>
    <phoneticPr fontId="4"/>
  </si>
  <si>
    <t>　支出÷可処分所得）』（＝消費支出÷実収入）によって求めた各年の係数を例示している。</t>
    <rPh sb="5" eb="7">
      <t>ショブン</t>
    </rPh>
    <rPh sb="7" eb="9">
      <t>ショトク</t>
    </rPh>
    <rPh sb="13" eb="15">
      <t>ショウヒ</t>
    </rPh>
    <rPh sb="15" eb="17">
      <t>シシュツ</t>
    </rPh>
    <rPh sb="18" eb="21">
      <t>ジツシュウニュウ</t>
    </rPh>
    <rPh sb="26" eb="27">
      <t>モト</t>
    </rPh>
    <rPh sb="29" eb="30">
      <t>カク</t>
    </rPh>
    <rPh sb="30" eb="31">
      <t>ネン</t>
    </rPh>
    <rPh sb="32" eb="34">
      <t>ケイスウ</t>
    </rPh>
    <rPh sb="35" eb="37">
      <t>レイジ</t>
    </rPh>
    <phoneticPr fontId="4"/>
  </si>
  <si>
    <t>雇用者所得誘発額計（Ｔ）のうち、家計消費支出として発生する需要額で、「雇用者所得誘発額計（Ｔ）×消費転換係数（Ｕ）」で</t>
    <rPh sb="0" eb="3">
      <t>コヨウシャ</t>
    </rPh>
    <rPh sb="3" eb="5">
      <t>ショトク</t>
    </rPh>
    <rPh sb="5" eb="7">
      <t>ユウハツ</t>
    </rPh>
    <rPh sb="7" eb="8">
      <t>ガク</t>
    </rPh>
    <rPh sb="8" eb="9">
      <t>ケイ</t>
    </rPh>
    <rPh sb="16" eb="18">
      <t>カケイ</t>
    </rPh>
    <rPh sb="18" eb="20">
      <t>ショウヒ</t>
    </rPh>
    <rPh sb="20" eb="22">
      <t>シシュツ</t>
    </rPh>
    <rPh sb="25" eb="27">
      <t>ハッセイ</t>
    </rPh>
    <rPh sb="29" eb="31">
      <t>ジュヨウ</t>
    </rPh>
    <rPh sb="31" eb="32">
      <t>ガク</t>
    </rPh>
    <rPh sb="35" eb="38">
      <t>コヨウシャ</t>
    </rPh>
    <rPh sb="38" eb="40">
      <t>ショトク</t>
    </rPh>
    <rPh sb="40" eb="42">
      <t>ユウハツ</t>
    </rPh>
    <rPh sb="42" eb="43">
      <t>ガク</t>
    </rPh>
    <rPh sb="43" eb="44">
      <t>ケイ</t>
    </rPh>
    <rPh sb="48" eb="50">
      <t>ショウヒ</t>
    </rPh>
    <rPh sb="50" eb="52">
      <t>テンカン</t>
    </rPh>
    <rPh sb="52" eb="54">
      <t>ケイスウ</t>
    </rPh>
    <phoneticPr fontId="4"/>
  </si>
  <si>
    <t>　求められる。</t>
    <phoneticPr fontId="4"/>
  </si>
  <si>
    <t>各産業部門の県内生産額は、中間投入額と粗付加価値額で構成されているが、県内生産額は最終需要によって誘発される</t>
    <rPh sb="0" eb="3">
      <t>カクサンギョウ</t>
    </rPh>
    <rPh sb="3" eb="5">
      <t>ブモン</t>
    </rPh>
    <rPh sb="6" eb="8">
      <t>ケンナイ</t>
    </rPh>
    <rPh sb="8" eb="11">
      <t>セイサンガク</t>
    </rPh>
    <rPh sb="13" eb="15">
      <t>チュウカン</t>
    </rPh>
    <rPh sb="15" eb="17">
      <t>トウニュウ</t>
    </rPh>
    <rPh sb="17" eb="18">
      <t>ガク</t>
    </rPh>
    <rPh sb="19" eb="24">
      <t>ソフカカチ</t>
    </rPh>
    <rPh sb="24" eb="25">
      <t>ガク</t>
    </rPh>
    <rPh sb="26" eb="28">
      <t>コウセイ</t>
    </rPh>
    <rPh sb="35" eb="37">
      <t>ケンナイ</t>
    </rPh>
    <rPh sb="37" eb="40">
      <t>セイサンガク</t>
    </rPh>
    <rPh sb="41" eb="43">
      <t>サイシュウ</t>
    </rPh>
    <rPh sb="43" eb="45">
      <t>ジュヨウ</t>
    </rPh>
    <rPh sb="49" eb="51">
      <t>ユウハツ</t>
    </rPh>
    <phoneticPr fontId="4"/>
  </si>
  <si>
    <t>　と考えられているため、その一部である粗付加価値額も同様に最終需要によって誘発されると考えることができる。よって、県内</t>
    <rPh sb="2" eb="3">
      <t>カンガ</t>
    </rPh>
    <rPh sb="14" eb="16">
      <t>イチブ</t>
    </rPh>
    <rPh sb="19" eb="24">
      <t>ソフカカチ</t>
    </rPh>
    <rPh sb="24" eb="25">
      <t>ガク</t>
    </rPh>
    <rPh sb="26" eb="28">
      <t>ドウヨウ</t>
    </rPh>
    <rPh sb="29" eb="31">
      <t>サイシュウ</t>
    </rPh>
    <rPh sb="31" eb="33">
      <t>ジュヨウ</t>
    </rPh>
    <rPh sb="37" eb="39">
      <t>ユウハツ</t>
    </rPh>
    <rPh sb="43" eb="44">
      <t>カンガ</t>
    </rPh>
    <rPh sb="57" eb="59">
      <t>ケンナイ</t>
    </rPh>
    <phoneticPr fontId="4"/>
  </si>
  <si>
    <t>　需要増加額（Ｃ）、生産誘発額（Ｍ）、第二次波及効果額（ＡＡ）に、それぞれ粗付加価値率（Ｄ）を乗ずることで、直接効果、間接</t>
    <rPh sb="1" eb="3">
      <t>ジュヨウ</t>
    </rPh>
    <rPh sb="3" eb="4">
      <t>フ</t>
    </rPh>
    <rPh sb="5" eb="6">
      <t>ガク</t>
    </rPh>
    <rPh sb="10" eb="12">
      <t>セイサン</t>
    </rPh>
    <rPh sb="12" eb="14">
      <t>ユウハツ</t>
    </rPh>
    <rPh sb="14" eb="15">
      <t>ガク</t>
    </rPh>
    <rPh sb="19" eb="20">
      <t>ダイ</t>
    </rPh>
    <rPh sb="20" eb="22">
      <t>ニジ</t>
    </rPh>
    <rPh sb="22" eb="24">
      <t>ハキュウ</t>
    </rPh>
    <rPh sb="24" eb="26">
      <t>コウカ</t>
    </rPh>
    <rPh sb="26" eb="27">
      <t>ガク</t>
    </rPh>
    <rPh sb="37" eb="42">
      <t>ソフカカチ</t>
    </rPh>
    <rPh sb="42" eb="43">
      <t>リツ</t>
    </rPh>
    <rPh sb="47" eb="48">
      <t>ジョウ</t>
    </rPh>
    <rPh sb="54" eb="56">
      <t>チョクセツ</t>
    </rPh>
    <rPh sb="56" eb="58">
      <t>コウカ</t>
    </rPh>
    <rPh sb="59" eb="61">
      <t>カンセツ</t>
    </rPh>
    <phoneticPr fontId="4"/>
  </si>
  <si>
    <t>　効果、第二次波及効果の粗付加価値誘発額を求めることができる。</t>
    <rPh sb="1" eb="3">
      <t>コウカ</t>
    </rPh>
    <rPh sb="2" eb="3">
      <t>ハテ</t>
    </rPh>
    <rPh sb="4" eb="5">
      <t>ダイ</t>
    </rPh>
    <rPh sb="5" eb="7">
      <t>ニジ</t>
    </rPh>
    <rPh sb="6" eb="7">
      <t>ツギ</t>
    </rPh>
    <rPh sb="7" eb="9">
      <t>ハキュウ</t>
    </rPh>
    <rPh sb="9" eb="11">
      <t>コウカ</t>
    </rPh>
    <rPh sb="12" eb="17">
      <t>ソフカカチ</t>
    </rPh>
    <rPh sb="17" eb="19">
      <t>ユウハツ</t>
    </rPh>
    <rPh sb="19" eb="20">
      <t>ガク</t>
    </rPh>
    <rPh sb="21" eb="22">
      <t>モト</t>
    </rPh>
    <phoneticPr fontId="4"/>
  </si>
  <si>
    <t>平成25年</t>
    <rPh sb="0" eb="2">
      <t>ヘイセイ</t>
    </rPh>
    <rPh sb="4" eb="5">
      <t>ネン</t>
    </rPh>
    <phoneticPr fontId="4"/>
  </si>
  <si>
    <t>平成26年</t>
    <rPh sb="0" eb="2">
      <t>ヘイセイ</t>
    </rPh>
    <rPh sb="4" eb="5">
      <t>ネン</t>
    </rPh>
    <phoneticPr fontId="4"/>
  </si>
  <si>
    <t>平成21年</t>
  </si>
  <si>
    <t>36部門分類</t>
    <rPh sb="2" eb="4">
      <t>ブモン</t>
    </rPh>
    <rPh sb="4" eb="6">
      <t>ブンルイ</t>
    </rPh>
    <phoneticPr fontId="4"/>
  </si>
  <si>
    <t>（単位：千円）</t>
    <rPh sb="1" eb="3">
      <t>タンイ</t>
    </rPh>
    <rPh sb="4" eb="6">
      <t>センエン</t>
    </rPh>
    <phoneticPr fontId="59"/>
  </si>
  <si>
    <t>畜産</t>
  </si>
  <si>
    <t>廃棄物処理</t>
  </si>
  <si>
    <t>分類不明</t>
  </si>
  <si>
    <t>内生部門計</t>
  </si>
  <si>
    <t>家計消費支出（行）</t>
    <rPh sb="0" eb="2">
      <t>カケイ</t>
    </rPh>
    <rPh sb="2" eb="4">
      <t>ショウヒ</t>
    </rPh>
    <rPh sb="4" eb="6">
      <t>シシュツ</t>
    </rPh>
    <rPh sb="7" eb="8">
      <t>ギョウ</t>
    </rPh>
    <phoneticPr fontId="61"/>
  </si>
  <si>
    <t>雇用者所得</t>
    <rPh sb="0" eb="3">
      <t>コヨウシャ</t>
    </rPh>
    <rPh sb="3" eb="5">
      <t>ショトク</t>
    </rPh>
    <phoneticPr fontId="61"/>
  </si>
  <si>
    <t>資本減耗引当</t>
  </si>
  <si>
    <t>間接税（関税・輸入品商品税を除く。）</t>
  </si>
  <si>
    <t>（控除）経常補助金</t>
  </si>
  <si>
    <t>粗付加価値部門計</t>
  </si>
  <si>
    <t>県内生産額</t>
    <rPh sb="0" eb="1">
      <t>ケン</t>
    </rPh>
    <phoneticPr fontId="61"/>
  </si>
  <si>
    <t>家計外消費支出（列）</t>
  </si>
  <si>
    <t>民間消費支出</t>
    <rPh sb="0" eb="2">
      <t>ミンカン</t>
    </rPh>
    <rPh sb="2" eb="4">
      <t>ショウヒ</t>
    </rPh>
    <rPh sb="4" eb="6">
      <t>シシュツ</t>
    </rPh>
    <phoneticPr fontId="61"/>
  </si>
  <si>
    <t>一般政府消費支出</t>
    <rPh sb="0" eb="2">
      <t>イッパン</t>
    </rPh>
    <rPh sb="2" eb="4">
      <t>セイフ</t>
    </rPh>
    <rPh sb="4" eb="6">
      <t>ショウヒ</t>
    </rPh>
    <rPh sb="6" eb="8">
      <t>シシュツ</t>
    </rPh>
    <phoneticPr fontId="61"/>
  </si>
  <si>
    <t>県内総固定資本形成（公的）</t>
    <rPh sb="0" eb="2">
      <t>ケンナイ</t>
    </rPh>
    <phoneticPr fontId="61"/>
  </si>
  <si>
    <t>県内総固定資本形成（民間）</t>
    <rPh sb="0" eb="2">
      <t>ケンナイ</t>
    </rPh>
    <phoneticPr fontId="61"/>
  </si>
  <si>
    <t>在庫純増</t>
    <rPh sb="0" eb="2">
      <t>ザイコ</t>
    </rPh>
    <rPh sb="2" eb="4">
      <t>ジュンゾウ</t>
    </rPh>
    <phoneticPr fontId="61"/>
  </si>
  <si>
    <t>県内最終需要計</t>
    <rPh sb="0" eb="2">
      <t>ケンナイ</t>
    </rPh>
    <phoneticPr fontId="61"/>
  </si>
  <si>
    <t>県内需要合計</t>
    <rPh sb="0" eb="1">
      <t>ケン</t>
    </rPh>
    <phoneticPr fontId="61"/>
  </si>
  <si>
    <t>移輸出</t>
    <rPh sb="0" eb="1">
      <t>ワタル</t>
    </rPh>
    <rPh sb="1" eb="3">
      <t>ユシュツ</t>
    </rPh>
    <phoneticPr fontId="59"/>
  </si>
  <si>
    <t>最終需要計</t>
  </si>
  <si>
    <t>需要合計</t>
  </si>
  <si>
    <t>（控除）移輸入</t>
    <rPh sb="1" eb="3">
      <t>コウジョ</t>
    </rPh>
    <rPh sb="4" eb="5">
      <t>ウツリ</t>
    </rPh>
    <rPh sb="5" eb="7">
      <t>ユニュウ</t>
    </rPh>
    <phoneticPr fontId="61"/>
  </si>
  <si>
    <t>最終需要部門計</t>
  </si>
  <si>
    <t>移輸入率</t>
    <rPh sb="0" eb="3">
      <t>イユニュウ</t>
    </rPh>
    <rPh sb="3" eb="4">
      <t>リツ</t>
    </rPh>
    <phoneticPr fontId="3"/>
  </si>
  <si>
    <t>県内自給率</t>
    <rPh sb="0" eb="2">
      <t>ケンナイ</t>
    </rPh>
    <rPh sb="2" eb="5">
      <t>ジキュウリツ</t>
    </rPh>
    <phoneticPr fontId="3"/>
  </si>
  <si>
    <t>民間消費支出構成比</t>
    <rPh sb="0" eb="2">
      <t>ミンカン</t>
    </rPh>
    <rPh sb="2" eb="4">
      <t>ショウヒ</t>
    </rPh>
    <rPh sb="4" eb="6">
      <t>シシュツ</t>
    </rPh>
    <rPh sb="6" eb="9">
      <t>コウセイヒ</t>
    </rPh>
    <phoneticPr fontId="3"/>
  </si>
  <si>
    <t>36×36</t>
    <phoneticPr fontId="4"/>
  </si>
  <si>
    <t xml:space="preserve"> 行和</t>
    <rPh sb="1" eb="2">
      <t>ギョウ</t>
    </rPh>
    <rPh sb="2" eb="3">
      <t>ワ</t>
    </rPh>
    <phoneticPr fontId="62"/>
  </si>
  <si>
    <t xml:space="preserve"> 感応度係数</t>
    <rPh sb="1" eb="3">
      <t>カンオウ</t>
    </rPh>
    <rPh sb="3" eb="4">
      <t>ド</t>
    </rPh>
    <rPh sb="4" eb="6">
      <t>ケイスウ</t>
    </rPh>
    <phoneticPr fontId="62"/>
  </si>
  <si>
    <t>列和</t>
    <rPh sb="0" eb="1">
      <t>レツ</t>
    </rPh>
    <rPh sb="1" eb="2">
      <t>ワ</t>
    </rPh>
    <phoneticPr fontId="62"/>
  </si>
  <si>
    <t>影響力係数</t>
    <rPh sb="0" eb="3">
      <t>エイキョウリョク</t>
    </rPh>
    <rPh sb="3" eb="5">
      <t>ケイスウ</t>
    </rPh>
    <phoneticPr fontId="62"/>
  </si>
  <si>
    <t>雇用表（36部門）</t>
    <phoneticPr fontId="4"/>
  </si>
  <si>
    <t>常用雇用者</t>
    <rPh sb="0" eb="2">
      <t>ジョウヨウ</t>
    </rPh>
    <rPh sb="2" eb="5">
      <t>コヨウシャ</t>
    </rPh>
    <phoneticPr fontId="4"/>
  </si>
  <si>
    <t>臨時雇用者</t>
    <rPh sb="0" eb="2">
      <t>リンジ</t>
    </rPh>
    <rPh sb="2" eb="5">
      <t>コヨウシャ</t>
    </rPh>
    <phoneticPr fontId="59"/>
  </si>
  <si>
    <t>正社員・
正職員</t>
    <rPh sb="0" eb="3">
      <t>セイシャイン</t>
    </rPh>
    <rPh sb="5" eb="6">
      <t>セイ</t>
    </rPh>
    <rPh sb="6" eb="8">
      <t>ショクイン</t>
    </rPh>
    <phoneticPr fontId="4"/>
  </si>
  <si>
    <t>正社員・
正職員以外</t>
    <rPh sb="0" eb="3">
      <t>セイシャイン</t>
    </rPh>
    <rPh sb="5" eb="6">
      <t>セイ</t>
    </rPh>
    <rPh sb="6" eb="8">
      <t>ショクイン</t>
    </rPh>
    <rPh sb="8" eb="10">
      <t>イガイ</t>
    </rPh>
    <phoneticPr fontId="4"/>
  </si>
  <si>
    <t>平成27年</t>
    <rPh sb="0" eb="2">
      <t>ヘイセイ</t>
    </rPh>
    <rPh sb="4" eb="5">
      <t>ネン</t>
    </rPh>
    <phoneticPr fontId="4"/>
  </si>
  <si>
    <t>Ｅ－ｍａｉｌ　AA0003@pref.iwate.jp</t>
    <phoneticPr fontId="4"/>
  </si>
  <si>
    <t>平成28年</t>
    <rPh sb="0" eb="2">
      <t>ヘイセイ</t>
    </rPh>
    <rPh sb="4" eb="5">
      <t>ネン</t>
    </rPh>
    <phoneticPr fontId="4"/>
  </si>
  <si>
    <t>平成29年</t>
    <rPh sb="0" eb="2">
      <t>ヘイセイ</t>
    </rPh>
    <rPh sb="4" eb="5">
      <t>ネン</t>
    </rPh>
    <phoneticPr fontId="4"/>
  </si>
  <si>
    <t>各年の消費転換係数</t>
    <rPh sb="0" eb="2">
      <t>カクネン</t>
    </rPh>
    <rPh sb="3" eb="5">
      <t>ショウヒ</t>
    </rPh>
    <rPh sb="5" eb="7">
      <t>テンカン</t>
    </rPh>
    <rPh sb="7" eb="9">
      <t>ケイスウ</t>
    </rPh>
    <phoneticPr fontId="4"/>
  </si>
  <si>
    <t>後方移動平均（３年）の消費転換係数</t>
    <rPh sb="11" eb="13">
      <t>ショウヒ</t>
    </rPh>
    <rPh sb="13" eb="15">
      <t>テンカン</t>
    </rPh>
    <rPh sb="15" eb="17">
      <t>ケイスウ</t>
    </rPh>
    <phoneticPr fontId="4"/>
  </si>
  <si>
    <t>　　　　○各年の消費転換係数</t>
    <rPh sb="5" eb="7">
      <t>カクネン</t>
    </rPh>
    <rPh sb="8" eb="10">
      <t>ショウヒ</t>
    </rPh>
    <rPh sb="10" eb="12">
      <t>テンカン</t>
    </rPh>
    <rPh sb="12" eb="14">
      <t>ケイスウ</t>
    </rPh>
    <phoneticPr fontId="4"/>
  </si>
  <si>
    <t>　値を参考として記載していますので、分析内容にあった数字を選んで入力してください。なお、自</t>
    <phoneticPr fontId="4"/>
  </si>
  <si>
    <t>一般政府消費支出構成比</t>
    <phoneticPr fontId="3"/>
  </si>
  <si>
    <t>逆行列係数表〔｛Ｉ-（Ｉ-Ｍ）Ａ｝＾-1〕</t>
    <rPh sb="0" eb="3">
      <t>ギャクギョウレツ</t>
    </rPh>
    <rPh sb="3" eb="5">
      <t>ケイスウ</t>
    </rPh>
    <rPh sb="5" eb="6">
      <t>ヒョウ</t>
    </rPh>
    <phoneticPr fontId="3"/>
  </si>
  <si>
    <t>投入係数表</t>
    <rPh sb="0" eb="2">
      <t>トウニュウ</t>
    </rPh>
    <rPh sb="2" eb="4">
      <t>ケイスウ</t>
    </rPh>
    <rPh sb="4" eb="5">
      <t>ヒョウ</t>
    </rPh>
    <phoneticPr fontId="59"/>
  </si>
  <si>
    <t>平成30年</t>
    <rPh sb="0" eb="2">
      <t>ヘイセイ</t>
    </rPh>
    <rPh sb="4" eb="5">
      <t>ネン</t>
    </rPh>
    <phoneticPr fontId="4"/>
  </si>
  <si>
    <t>岩手県ふるさと振興部調査統計課　調査分析担当</t>
    <rPh sb="0" eb="3">
      <t>イワテケン</t>
    </rPh>
    <rPh sb="7" eb="9">
      <t>シンコウ</t>
    </rPh>
    <rPh sb="9" eb="10">
      <t>ブ</t>
    </rPh>
    <rPh sb="10" eb="12">
      <t>チョウサ</t>
    </rPh>
    <rPh sb="12" eb="14">
      <t>トウケイ</t>
    </rPh>
    <rPh sb="14" eb="15">
      <t>カ</t>
    </rPh>
    <rPh sb="16" eb="18">
      <t>チョウサ</t>
    </rPh>
    <rPh sb="18" eb="20">
      <t>ブンセキ</t>
    </rPh>
    <rPh sb="20" eb="22">
      <t>タントウ</t>
    </rPh>
    <phoneticPr fontId="4"/>
  </si>
  <si>
    <t>令和元年</t>
    <rPh sb="0" eb="2">
      <t>レイワ</t>
    </rPh>
    <rPh sb="2" eb="4">
      <t>ガンネン</t>
    </rPh>
    <phoneticPr fontId="4"/>
  </si>
  <si>
    <t>農業</t>
  </si>
  <si>
    <t>林業</t>
  </si>
  <si>
    <t>鉱業</t>
  </si>
  <si>
    <t>飲食料品</t>
  </si>
  <si>
    <t>繊維製品　</t>
  </si>
  <si>
    <t>パルプ・紙・木製品</t>
  </si>
  <si>
    <t>化学製品  　　　  　</t>
  </si>
  <si>
    <t>電子部品</t>
  </si>
  <si>
    <t>電気機械</t>
  </si>
  <si>
    <t>情報通信機器</t>
  </si>
  <si>
    <t>輸送機械  　　　　　</t>
  </si>
  <si>
    <t>その他の製造工業製品</t>
  </si>
  <si>
    <t>建設　　　　　　　　</t>
  </si>
  <si>
    <t>商業　　　　　　　　</t>
  </si>
  <si>
    <t>金融・保険　　　　　</t>
  </si>
  <si>
    <t>不動産　　　　　　　</t>
  </si>
  <si>
    <t>運輸・郵便　　　</t>
  </si>
  <si>
    <t>情報通信</t>
  </si>
  <si>
    <t>公務　　　　　　　　</t>
  </si>
  <si>
    <t>教育・研究　　　　　</t>
  </si>
  <si>
    <t>医療・福祉</t>
  </si>
  <si>
    <t>他に分類されない会員制団体</t>
  </si>
  <si>
    <t>対事業所サービス</t>
  </si>
  <si>
    <t>対個人サービス</t>
  </si>
  <si>
    <t>事務用品</t>
  </si>
  <si>
    <t>家計外消費支出（行）</t>
  </si>
  <si>
    <t>雇用者所得</t>
  </si>
  <si>
    <t>県内生産額</t>
  </si>
  <si>
    <t>36部門（統合大分類）</t>
    <rPh sb="2" eb="4">
      <t>ブモン</t>
    </rPh>
    <rPh sb="5" eb="7">
      <t>トウゴウ</t>
    </rPh>
    <rPh sb="7" eb="8">
      <t>ダイ</t>
    </rPh>
    <rPh sb="8" eb="10">
      <t>ブンルイ</t>
    </rPh>
    <phoneticPr fontId="59"/>
  </si>
  <si>
    <t>生産者価格評価表</t>
    <rPh sb="0" eb="3">
      <t>セイサンシャ</t>
    </rPh>
    <rPh sb="3" eb="5">
      <t>カカク</t>
    </rPh>
    <rPh sb="5" eb="7">
      <t>ヒョウカ</t>
    </rPh>
    <rPh sb="7" eb="8">
      <t>ヒョウ</t>
    </rPh>
    <phoneticPr fontId="59"/>
  </si>
  <si>
    <t>畜産</t>
    <rPh sb="0" eb="2">
      <t>チクサン</t>
    </rPh>
    <phoneticPr fontId="3"/>
  </si>
  <si>
    <t>林業</t>
    <rPh sb="0" eb="2">
      <t>リンギョウ</t>
    </rPh>
    <phoneticPr fontId="3"/>
  </si>
  <si>
    <t>鉱業</t>
    <rPh sb="0" eb="2">
      <t>コウギョウ</t>
    </rPh>
    <phoneticPr fontId="5"/>
  </si>
  <si>
    <t>飲食料品</t>
    <rPh sb="0" eb="1">
      <t>ノ</t>
    </rPh>
    <rPh sb="1" eb="4">
      <t>ショクリョウヒン</t>
    </rPh>
    <phoneticPr fontId="3"/>
  </si>
  <si>
    <t>パルプ・紙・木製品</t>
    <rPh sb="8" eb="9">
      <t>シナ</t>
    </rPh>
    <phoneticPr fontId="3"/>
  </si>
  <si>
    <t>電子部品</t>
    <rPh sb="0" eb="2">
      <t>デンシ</t>
    </rPh>
    <rPh sb="2" eb="4">
      <t>ブヒン</t>
    </rPh>
    <phoneticPr fontId="3"/>
  </si>
  <si>
    <t>電気機械</t>
    <rPh sb="0" eb="2">
      <t>デンキ</t>
    </rPh>
    <rPh sb="2" eb="4">
      <t>キカイ</t>
    </rPh>
    <phoneticPr fontId="3"/>
  </si>
  <si>
    <t>情報通信機器</t>
    <rPh sb="0" eb="2">
      <t>ジョウホウ</t>
    </rPh>
    <rPh sb="2" eb="4">
      <t>ツウシン</t>
    </rPh>
    <rPh sb="4" eb="6">
      <t>キキ</t>
    </rPh>
    <phoneticPr fontId="3"/>
  </si>
  <si>
    <t>その他の製造工業製品</t>
    <rPh sb="8" eb="10">
      <t>セイヒン</t>
    </rPh>
    <phoneticPr fontId="3"/>
  </si>
  <si>
    <t>廃棄物処理</t>
    <rPh sb="0" eb="3">
      <t>ハイキブツ</t>
    </rPh>
    <rPh sb="3" eb="5">
      <t>ショリ</t>
    </rPh>
    <phoneticPr fontId="3"/>
  </si>
  <si>
    <t>運輸・郵便　　　</t>
    <rPh sb="3" eb="5">
      <t>ユウビン</t>
    </rPh>
    <phoneticPr fontId="3"/>
  </si>
  <si>
    <t>情報通信</t>
    <rPh sb="0" eb="2">
      <t>ジョウホウ</t>
    </rPh>
    <rPh sb="2" eb="4">
      <t>ツウシン</t>
    </rPh>
    <phoneticPr fontId="5"/>
  </si>
  <si>
    <t>医療・福祉</t>
    <rPh sb="0" eb="2">
      <t>イリョウ</t>
    </rPh>
    <rPh sb="3" eb="5">
      <t>フクシ</t>
    </rPh>
    <phoneticPr fontId="5"/>
  </si>
  <si>
    <t>対個人サービス</t>
    <rPh sb="0" eb="1">
      <t>タイ</t>
    </rPh>
    <rPh sb="1" eb="3">
      <t>コジン</t>
    </rPh>
    <phoneticPr fontId="3"/>
  </si>
  <si>
    <t>事務用品</t>
    <rPh sb="0" eb="2">
      <t>ジム</t>
    </rPh>
    <rPh sb="2" eb="4">
      <t>ヨウヒン</t>
    </rPh>
    <phoneticPr fontId="5"/>
  </si>
  <si>
    <t>分類不明</t>
    <rPh sb="0" eb="2">
      <t>ブンルイ</t>
    </rPh>
    <rPh sb="2" eb="4">
      <t>フメイ</t>
    </rPh>
    <phoneticPr fontId="5"/>
  </si>
  <si>
    <t>47</t>
  </si>
  <si>
    <t>48</t>
  </si>
  <si>
    <t>49</t>
  </si>
  <si>
    <t>効果」があることが分かりました。</t>
    <phoneticPr fontId="4"/>
  </si>
  <si>
    <t>れば分析結果の完成です。今回の例で分析した結果、岩手県経済には約15億円の「経済波及</t>
    <rPh sb="2" eb="4">
      <t>ブンセキ</t>
    </rPh>
    <rPh sb="4" eb="6">
      <t>ケッカ</t>
    </rPh>
    <rPh sb="7" eb="9">
      <t>カンセイ</t>
    </rPh>
    <rPh sb="31" eb="32">
      <t>ヤク</t>
    </rPh>
    <rPh sb="38" eb="40">
      <t>ケイザイ</t>
    </rPh>
    <rPh sb="40" eb="42">
      <t>ハキュウ</t>
    </rPh>
    <phoneticPr fontId="4"/>
  </si>
  <si>
    <t>漁業</t>
    <rPh sb="0" eb="2">
      <t>ギョギョウ</t>
    </rPh>
    <phoneticPr fontId="5"/>
  </si>
  <si>
    <t>石油・石炭製品</t>
  </si>
  <si>
    <t>窯業・土石製品</t>
  </si>
  <si>
    <t>鉄鋼</t>
  </si>
  <si>
    <t>非鉄金属</t>
  </si>
  <si>
    <t>金属製品</t>
  </si>
  <si>
    <t>はん用機械、生産用機械、業務用機械</t>
    <rPh sb="2" eb="3">
      <t>ヨウ</t>
    </rPh>
    <rPh sb="3" eb="5">
      <t>キカイ</t>
    </rPh>
    <rPh sb="6" eb="9">
      <t>セイサンヨウ</t>
    </rPh>
    <rPh sb="9" eb="11">
      <t>キカイ</t>
    </rPh>
    <rPh sb="12" eb="15">
      <t>ギョウムヨウ</t>
    </rPh>
    <rPh sb="15" eb="17">
      <t>キカイ</t>
    </rPh>
    <phoneticPr fontId="3"/>
  </si>
  <si>
    <t>電力・ガス・熱供給、水道</t>
    <rPh sb="6" eb="9">
      <t>ネツキョウキュウ</t>
    </rPh>
    <rPh sb="10" eb="12">
      <t>スイドウ</t>
    </rPh>
    <phoneticPr fontId="3"/>
  </si>
  <si>
    <t>漁業</t>
  </si>
  <si>
    <t>はん用機械、生産用機械、業務用機械</t>
  </si>
  <si>
    <t>千円</t>
  </si>
  <si>
    <t>ＴＥＬ　０１９－６２９－５３０１　　　ＦＡＸ　０１９－６２９－５３０９</t>
    <phoneticPr fontId="4"/>
  </si>
  <si>
    <t>https://www3.pref.iwate.jp/webdb/view/outside/s14Tokei/bnyaBtKekka.html/B03/B0303/I015</t>
    <phoneticPr fontId="4"/>
  </si>
  <si>
    <t>https://www.stat.go.jp/data/kakei/index.html</t>
    <phoneticPr fontId="4"/>
  </si>
  <si>
    <t>令和2年</t>
    <rPh sb="0" eb="2">
      <t>レイワ</t>
    </rPh>
    <rPh sb="3" eb="4">
      <t>ネン</t>
    </rPh>
    <phoneticPr fontId="4"/>
  </si>
  <si>
    <t>令和3年</t>
    <rPh sb="0" eb="2">
      <t>レイワ</t>
    </rPh>
    <rPh sb="3" eb="4">
      <t>ネン</t>
    </rPh>
    <phoneticPr fontId="4"/>
  </si>
  <si>
    <t>令和4年</t>
    <rPh sb="0" eb="2">
      <t>レイワ</t>
    </rPh>
    <rPh sb="3" eb="4">
      <t>ネン</t>
    </rPh>
    <phoneticPr fontId="4"/>
  </si>
  <si>
    <t>令和5年</t>
    <rPh sb="0" eb="2">
      <t>レイワ</t>
    </rPh>
    <rPh sb="3" eb="4">
      <t>ネン</t>
    </rPh>
    <phoneticPr fontId="4"/>
  </si>
  <si>
    <t>令和6年</t>
    <rPh sb="0" eb="2">
      <t>レイワ</t>
    </rPh>
    <rPh sb="3" eb="4">
      <t>ネン</t>
    </rPh>
    <phoneticPr fontId="4"/>
  </si>
  <si>
    <t>令和7年</t>
    <rPh sb="0" eb="2">
      <t>レイワ</t>
    </rPh>
    <rPh sb="3" eb="4">
      <t>ネン</t>
    </rPh>
    <phoneticPr fontId="4"/>
  </si>
  <si>
    <t>令和２年岩手県産業連関表</t>
    <rPh sb="0" eb="2">
      <t>レイワ</t>
    </rPh>
    <rPh sb="3" eb="4">
      <t>ネン</t>
    </rPh>
    <rPh sb="4" eb="7">
      <t>イワテケン</t>
    </rPh>
    <rPh sb="7" eb="9">
      <t>サンギョウ</t>
    </rPh>
    <rPh sb="9" eb="11">
      <t>レンカン</t>
    </rPh>
    <rPh sb="11" eb="12">
      <t>ヒョウ</t>
    </rPh>
    <phoneticPr fontId="59"/>
  </si>
  <si>
    <t>電気・ガス・熱供給、水道</t>
    <rPh sb="0" eb="2">
      <t>デンキ</t>
    </rPh>
    <rPh sb="6" eb="9">
      <t>ネツキョウキュウ</t>
    </rPh>
    <rPh sb="10" eb="12">
      <t>スイドウ</t>
    </rPh>
    <phoneticPr fontId="3"/>
  </si>
  <si>
    <t>〔令和２年岩手県産業連関表（36部門）による試算〕</t>
    <rPh sb="1" eb="3">
      <t>レイワ</t>
    </rPh>
    <rPh sb="4" eb="5">
      <t>ネン</t>
    </rPh>
    <rPh sb="5" eb="8">
      <t>イワテケン</t>
    </rPh>
    <rPh sb="8" eb="10">
      <t>サンギョウ</t>
    </rPh>
    <rPh sb="10" eb="12">
      <t>レンカン</t>
    </rPh>
    <rPh sb="12" eb="13">
      <t>ヒョウ</t>
    </rPh>
    <rPh sb="16" eb="18">
      <t>ブモン</t>
    </rPh>
    <rPh sb="22" eb="24">
      <t>シサン</t>
    </rPh>
    <phoneticPr fontId="4"/>
  </si>
  <si>
    <t>令和２年岩手県産業連関表経済波及効果簡易分析ツール</t>
    <rPh sb="4" eb="7">
      <t>イワテケン</t>
    </rPh>
    <rPh sb="7" eb="9">
      <t>サンギョウ</t>
    </rPh>
    <rPh sb="9" eb="11">
      <t>レンカン</t>
    </rPh>
    <rPh sb="11" eb="12">
      <t>ヒョウ</t>
    </rPh>
    <rPh sb="12" eb="14">
      <t>ケイザイ</t>
    </rPh>
    <rPh sb="14" eb="16">
      <t>ハキュウ</t>
    </rPh>
    <rPh sb="16" eb="18">
      <t>コウカ</t>
    </rPh>
    <rPh sb="18" eb="20">
      <t>カンイ</t>
    </rPh>
    <rPh sb="20" eb="22">
      <t>ブンセキ</t>
    </rPh>
    <phoneticPr fontId="4"/>
  </si>
  <si>
    <t>　今般、岩手県における「経済波及効果」の分析を簡便にできるように、『令和２年岩手県産業連関表経</t>
    <rPh sb="1" eb="3">
      <t>コンパン</t>
    </rPh>
    <rPh sb="4" eb="7">
      <t>イワテケン</t>
    </rPh>
    <rPh sb="12" eb="14">
      <t>ケイザイ</t>
    </rPh>
    <rPh sb="14" eb="16">
      <t>ハキュウ</t>
    </rPh>
    <rPh sb="16" eb="18">
      <t>コウカ</t>
    </rPh>
    <rPh sb="20" eb="22">
      <t>ブンセキ</t>
    </rPh>
    <rPh sb="23" eb="25">
      <t>カンベン</t>
    </rPh>
    <rPh sb="38" eb="41">
      <t>イワテケン</t>
    </rPh>
    <rPh sb="41" eb="43">
      <t>サンギョウ</t>
    </rPh>
    <rPh sb="43" eb="45">
      <t>レンカン</t>
    </rPh>
    <rPh sb="45" eb="46">
      <t>ヒョウ</t>
    </rPh>
    <rPh sb="46" eb="47">
      <t>キョウ</t>
    </rPh>
    <phoneticPr fontId="4"/>
  </si>
  <si>
    <t>１　令和２年岩手県産業連関表は、令和２年の岩手県の経済構造を表したものであり、分析</t>
  </si>
  <si>
    <t>１　分析結果は、令和２年の価格で表示され、物価変動は考慮されていない。</t>
  </si>
  <si>
    <t>○令和２年岩手県産業連関表：統合大分類表（いわての統計情報）</t>
    <rPh sb="5" eb="8">
      <t>イワテケン</t>
    </rPh>
    <rPh sb="8" eb="10">
      <t>サンギョウ</t>
    </rPh>
    <rPh sb="10" eb="12">
      <t>レンカン</t>
    </rPh>
    <rPh sb="12" eb="13">
      <t>ヒョウ</t>
    </rPh>
    <rPh sb="14" eb="16">
      <t>トウゴウ</t>
    </rPh>
    <rPh sb="16" eb="19">
      <t>ダイブンルイ</t>
    </rPh>
    <rPh sb="19" eb="20">
      <t>ヒョウ</t>
    </rPh>
    <rPh sb="25" eb="27">
      <t>トウケイ</t>
    </rPh>
    <rPh sb="27" eb="29">
      <t>ジョウホウ</t>
    </rPh>
    <phoneticPr fontId="4"/>
  </si>
  <si>
    <t>○令和２年岩手県産業連関表：雇用表・統合大分類表（いわての統計情報）</t>
    <rPh sb="5" eb="8">
      <t>イワテケン</t>
    </rPh>
    <rPh sb="8" eb="10">
      <t>サンギョウ</t>
    </rPh>
    <rPh sb="10" eb="12">
      <t>レンカン</t>
    </rPh>
    <rPh sb="12" eb="13">
      <t>ヒョウ</t>
    </rPh>
    <rPh sb="14" eb="16">
      <t>コヨウ</t>
    </rPh>
    <rPh sb="16" eb="17">
      <t>ヒョウ</t>
    </rPh>
    <rPh sb="18" eb="20">
      <t>トウゴウ</t>
    </rPh>
    <rPh sb="20" eb="23">
      <t>ダイブンルイ</t>
    </rPh>
    <rPh sb="23" eb="24">
      <t>ヒョウ</t>
    </rPh>
    <rPh sb="29" eb="31">
      <t>トウケイ</t>
    </rPh>
    <rPh sb="31" eb="33">
      <t>ジョウホウ</t>
    </rPh>
    <phoneticPr fontId="4"/>
  </si>
  <si>
    <t>令和２年岩手県産業連関表 経済波及効果簡易分析ツール</t>
    <rPh sb="0" eb="2">
      <t>レイワ</t>
    </rPh>
    <rPh sb="3" eb="4">
      <t>ネン</t>
    </rPh>
    <rPh sb="4" eb="7">
      <t>イワテケン</t>
    </rPh>
    <rPh sb="7" eb="9">
      <t>サンギョウ</t>
    </rPh>
    <rPh sb="9" eb="11">
      <t>レンカン</t>
    </rPh>
    <rPh sb="11" eb="12">
      <t>ヒョウ</t>
    </rPh>
    <rPh sb="13" eb="15">
      <t>ケイザイ</t>
    </rPh>
    <rPh sb="15" eb="17">
      <t>ハキュウ</t>
    </rPh>
    <rPh sb="17" eb="19">
      <t>コウカ</t>
    </rPh>
    <rPh sb="19" eb="21">
      <t>カンイ</t>
    </rPh>
    <rPh sb="21" eb="23">
      <t>ブンセキ</t>
    </rPh>
    <phoneticPr fontId="4"/>
  </si>
  <si>
    <t>　　　　　令和7年：0.511306、令和6年：0.544755、令和5年：0.547931、令和4年：0.519219、令和3年：0.566223、令和2年：0.499059</t>
    <rPh sb="5" eb="7">
      <t>レイワ</t>
    </rPh>
    <rPh sb="8" eb="9">
      <t>ネン</t>
    </rPh>
    <rPh sb="47" eb="49">
      <t>レイワ</t>
    </rPh>
    <rPh sb="50" eb="51">
      <t>ネン</t>
    </rPh>
    <rPh sb="61" eb="63">
      <t>レイワ</t>
    </rPh>
    <rPh sb="64" eb="65">
      <t>ネン</t>
    </rPh>
    <rPh sb="75" eb="77">
      <t>レイワ</t>
    </rPh>
    <rPh sb="78" eb="79">
      <t>ネン</t>
    </rPh>
    <phoneticPr fontId="4"/>
  </si>
  <si>
    <t>　　　　　令和5年～令和7年の平均：0.534664、令和4年～令和6年の平均：0.537302、令和3年～令和5年の平均：0.544458、令和2年～令和4年の平均：0.528167、令和元年～令和3年の平均：0.545485、平成30年～令和2年の平均：0.567183</t>
    <rPh sb="5" eb="7">
      <t>レイワ</t>
    </rPh>
    <rPh sb="8" eb="9">
      <t>ネン</t>
    </rPh>
    <rPh sb="10" eb="12">
      <t>レイワ</t>
    </rPh>
    <rPh sb="13" eb="14">
      <t>ネン</t>
    </rPh>
    <rPh sb="15" eb="17">
      <t>ヘイキン</t>
    </rPh>
    <rPh sb="49" eb="51">
      <t>レイワ</t>
    </rPh>
    <rPh sb="52" eb="53">
      <t>ネン</t>
    </rPh>
    <rPh sb="54" eb="56">
      <t>レイワ</t>
    </rPh>
    <rPh sb="57" eb="58">
      <t>ネン</t>
    </rPh>
    <rPh sb="59" eb="61">
      <t>ヘイキン</t>
    </rPh>
    <rPh sb="93" eb="96">
      <t>レイワモト</t>
    </rPh>
    <rPh sb="96" eb="97">
      <t>ネン</t>
    </rPh>
    <rPh sb="115" eb="117">
      <t>ヘイセイ</t>
    </rPh>
    <rPh sb="119" eb="120">
      <t>ネン</t>
    </rPh>
    <rPh sb="121" eb="123">
      <t>レイワ</t>
    </rPh>
    <rPh sb="124" eb="125">
      <t>ネン</t>
    </rPh>
    <rPh sb="126" eb="128">
      <t>ヘイキン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</si>
</sst>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00_ ;[Red]\-0.000000\ "/>
    <numFmt numFmtId="177" formatCode="#,##0_ "/>
    <numFmt numFmtId="178" formatCode="0.000000"/>
    <numFmt numFmtId="179" formatCode="#,##0.000000;[Red]\-#,##0.000000"/>
    <numFmt numFmtId="180" formatCode="0.0000"/>
    <numFmt numFmtId="181" formatCode="0.000000_ "/>
    <numFmt numFmtId="182" formatCode="#,##0_ ;[Red]\-#,##0\ "/>
    <numFmt numFmtId="183" formatCode="#,##0.000000_ ;[Red]\-#,##0.000000\ "/>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HG創英角ｺﾞｼｯｸUB"/>
      <family val="3"/>
      <charset val="128"/>
    </font>
    <font>
      <sz val="9"/>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u/>
      <sz val="11"/>
      <color indexed="12"/>
      <name val="ＭＳ Ｐゴシック"/>
      <family val="3"/>
      <charset val="128"/>
    </font>
    <font>
      <sz val="14"/>
      <name val="ＭＳ Ｐゴシック"/>
      <family val="3"/>
      <charset val="128"/>
    </font>
    <font>
      <sz val="11"/>
      <name val="標準ゴシック"/>
      <family val="3"/>
      <charset val="128"/>
    </font>
    <font>
      <sz val="11"/>
      <name val="ＭＳ ゴシック"/>
      <family val="3"/>
      <charset val="128"/>
    </font>
    <font>
      <sz val="11"/>
      <color indexed="12"/>
      <name val="ＭＳ Ｐゴシック"/>
      <family val="3"/>
      <charset val="128"/>
    </font>
    <font>
      <sz val="9"/>
      <color indexed="8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11"/>
      <name val="HG創英角ｺﾞｼｯｸUB"/>
      <family val="3"/>
      <charset val="128"/>
    </font>
    <font>
      <b/>
      <sz val="14"/>
      <name val="ＭＳ Ｐゴシック"/>
      <family val="3"/>
      <charset val="128"/>
    </font>
    <font>
      <sz val="12"/>
      <name val="ＭＳ Ｐ明朝"/>
      <family val="1"/>
      <charset val="128"/>
    </font>
    <font>
      <sz val="14"/>
      <name val="ＭＳ Ｐ明朝"/>
      <family val="1"/>
      <charset val="128"/>
    </font>
    <font>
      <sz val="13"/>
      <name val="ＭＳ Ｐゴシック"/>
      <family val="3"/>
      <charset val="128"/>
    </font>
    <font>
      <sz val="16"/>
      <name val="ＭＳ Ｐゴシック"/>
      <family val="3"/>
      <charset val="128"/>
    </font>
    <font>
      <b/>
      <sz val="18"/>
      <name val="ＭＳ Ｐゴシック"/>
      <family val="3"/>
      <charset val="128"/>
    </font>
    <font>
      <sz val="11"/>
      <name val="ＭＳ Ｐ明朝"/>
      <family val="1"/>
      <charset val="128"/>
    </font>
    <font>
      <b/>
      <sz val="14"/>
      <color indexed="81"/>
      <name val="ＭＳ Ｐゴシック"/>
      <family val="3"/>
      <charset val="128"/>
    </font>
    <font>
      <sz val="16"/>
      <name val="HG創英角ｺﾞｼｯｸUB"/>
      <family val="3"/>
      <charset val="128"/>
    </font>
    <font>
      <sz val="18"/>
      <name val="HG創英角ｺﾞｼｯｸUB"/>
      <family val="3"/>
      <charset val="128"/>
    </font>
    <font>
      <b/>
      <sz val="14"/>
      <color indexed="10"/>
      <name val="ＭＳ Ｐゴシック"/>
      <family val="3"/>
      <charset val="128"/>
    </font>
    <font>
      <sz val="13"/>
      <name val="ＭＳ Ｐ明朝"/>
      <family val="1"/>
      <charset val="128"/>
    </font>
    <font>
      <sz val="13"/>
      <color indexed="12"/>
      <name val="ＭＳ Ｐ明朝"/>
      <family val="1"/>
      <charset val="128"/>
    </font>
    <font>
      <sz val="12"/>
      <color indexed="10"/>
      <name val="ＭＳ Ｐゴシック"/>
      <family val="3"/>
      <charset val="128"/>
    </font>
    <font>
      <sz val="12"/>
      <color indexed="10"/>
      <name val="HG創英角ｺﾞｼｯｸUB"/>
      <family val="3"/>
      <charset val="128"/>
    </font>
    <font>
      <sz val="14"/>
      <color indexed="10"/>
      <name val="HG創英角ｺﾞｼｯｸUB"/>
      <family val="3"/>
      <charset val="128"/>
    </font>
    <font>
      <sz val="16"/>
      <name val="ＭＳ Ｐ明朝"/>
      <family val="1"/>
      <charset val="128"/>
    </font>
    <font>
      <sz val="10"/>
      <name val="ＭＳ Ｐ明朝"/>
      <family val="1"/>
      <charset val="128"/>
    </font>
    <font>
      <sz val="10.5"/>
      <name val="ＭＳ Ｐ明朝"/>
      <family val="1"/>
      <charset val="128"/>
    </font>
    <font>
      <sz val="11"/>
      <color theme="1"/>
      <name val="ＭＳ Ｐゴシック"/>
      <family val="3"/>
      <charset val="128"/>
      <scheme val="minor"/>
    </font>
    <font>
      <sz val="11"/>
      <color rgb="FFFF0000"/>
      <name val="ＭＳ Ｐゴシック"/>
      <family val="3"/>
      <charset val="128"/>
    </font>
    <font>
      <sz val="13"/>
      <color rgb="FF0000FF"/>
      <name val="ＭＳ Ｐ明朝"/>
      <family val="1"/>
      <charset val="128"/>
    </font>
    <font>
      <sz val="11"/>
      <name val="ＭＳ Ｐゴシック"/>
      <family val="3"/>
      <charset val="128"/>
      <scheme val="minor"/>
    </font>
    <font>
      <sz val="6"/>
      <name val="ＭＳ Ｐゴシック"/>
      <family val="3"/>
      <charset val="128"/>
      <scheme val="minor"/>
    </font>
    <font>
      <sz val="9"/>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name val="ＭＳ 明朝"/>
      <family val="1"/>
      <charset val="128"/>
    </font>
    <font>
      <sz val="13"/>
      <color rgb="FF0000FF"/>
      <name val="ＭＳ Ｐゴシック"/>
      <family val="3"/>
      <charset val="128"/>
    </font>
    <font>
      <sz val="11"/>
      <name val="ＭＳ Ｐゴシック"/>
      <family val="2"/>
      <scheme val="minor"/>
    </font>
    <font>
      <sz val="9"/>
      <name val="標準ゴシック"/>
      <family val="3"/>
      <charset val="128"/>
    </font>
    <font>
      <sz val="11"/>
      <name val="ＭＳ Ｐゴシック"/>
      <family val="2"/>
    </font>
    <font>
      <b/>
      <sz val="12"/>
      <color rgb="FFFF0000"/>
      <name val="ＭＳ Ｐ明朝"/>
      <family val="1"/>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mediumGray">
        <fgColor indexed="10"/>
      </patternFill>
    </fill>
    <fill>
      <patternFill patternType="lightGray">
        <fgColor indexed="10"/>
      </patternFill>
    </fill>
    <fill>
      <patternFill patternType="gray125">
        <fgColor indexed="10"/>
      </patternFill>
    </fill>
    <fill>
      <patternFill patternType="darkGray">
        <fgColor indexed="10"/>
      </patternFill>
    </fill>
    <fill>
      <patternFill patternType="mediumGray">
        <fgColor indexed="45"/>
      </patternFill>
    </fill>
    <fill>
      <patternFill patternType="mediumGray">
        <fgColor indexed="47"/>
      </patternFill>
    </fill>
    <fill>
      <patternFill patternType="mediumGray">
        <fgColor indexed="42"/>
      </patternFill>
    </fill>
    <fill>
      <patternFill patternType="mediumGray">
        <fgColor indexed="44"/>
      </patternFill>
    </fill>
    <fill>
      <patternFill patternType="mediumGray">
        <fgColor indexed="43"/>
      </patternFill>
    </fill>
    <fill>
      <patternFill patternType="solid">
        <fgColor indexed="9"/>
        <bgColor indexed="64"/>
      </patternFill>
    </fill>
    <fill>
      <patternFill patternType="mediumGray">
        <fgColor indexed="46"/>
      </patternFill>
    </fill>
    <fill>
      <patternFill patternType="mediumGray">
        <fgColor indexed="41"/>
      </patternFill>
    </fill>
    <fill>
      <patternFill patternType="lightGray">
        <fgColor indexed="43"/>
      </patternFill>
    </fill>
    <fill>
      <patternFill patternType="solid">
        <fgColor theme="4" tint="0.79998168889431442"/>
        <bgColor indexed="64"/>
      </patternFill>
    </fill>
  </fills>
  <borders count="1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dashed">
        <color indexed="64"/>
      </left>
      <right/>
      <top/>
      <bottom/>
      <diagonal/>
    </border>
    <border>
      <left/>
      <right style="thin">
        <color indexed="64"/>
      </right>
      <top/>
      <bottom/>
      <diagonal/>
    </border>
    <border>
      <left style="dashed">
        <color indexed="64"/>
      </left>
      <right style="medium">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diagonal/>
    </border>
    <border>
      <left style="medium">
        <color indexed="64"/>
      </left>
      <right style="thin">
        <color indexed="64"/>
      </right>
      <top style="thin">
        <color indexed="64"/>
      </top>
      <bottom/>
      <diagonal/>
    </border>
    <border>
      <left style="dashed">
        <color indexed="64"/>
      </left>
      <right/>
      <top/>
      <bottom style="dashed">
        <color indexed="64"/>
      </bottom>
      <diagonal/>
    </border>
    <border>
      <left/>
      <right style="thin">
        <color indexed="64"/>
      </right>
      <top/>
      <bottom style="medium">
        <color indexed="64"/>
      </bottom>
      <diagonal/>
    </border>
    <border>
      <left/>
      <right/>
      <top/>
      <bottom style="dashed">
        <color indexed="64"/>
      </bottom>
      <diagonal/>
    </border>
    <border>
      <left/>
      <right style="thin">
        <color indexed="64"/>
      </right>
      <top style="thin">
        <color indexed="64"/>
      </top>
      <bottom/>
      <diagonal/>
    </border>
    <border>
      <left/>
      <right style="dashed">
        <color indexed="64"/>
      </right>
      <top/>
      <bottom/>
      <diagonal/>
    </border>
    <border>
      <left/>
      <right style="thin">
        <color indexed="64"/>
      </right>
      <top style="dotted">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dashed">
        <color indexed="64"/>
      </right>
      <top style="dashed">
        <color indexed="64"/>
      </top>
      <bottom/>
      <diagonal/>
    </border>
    <border>
      <left/>
      <right style="dashed">
        <color indexed="64"/>
      </right>
      <top style="thin">
        <color indexed="64"/>
      </top>
      <bottom/>
      <diagonal/>
    </border>
    <border>
      <left/>
      <right style="medium">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double">
        <color indexed="64"/>
      </top>
      <bottom style="hair">
        <color indexed="64"/>
      </bottom>
      <diagonal/>
    </border>
    <border>
      <left/>
      <right style="thin">
        <color indexed="64"/>
      </right>
      <top/>
      <bottom style="hair">
        <color indexed="64"/>
      </bottom>
      <diagonal/>
    </border>
    <border>
      <left style="thin">
        <color indexed="64"/>
      </left>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diagonalUp="1">
      <left style="medium">
        <color indexed="64"/>
      </left>
      <right style="thin">
        <color indexed="64"/>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medium">
        <color indexed="64"/>
      </bottom>
      <diagonal/>
    </border>
    <border>
      <left style="thin">
        <color indexed="64"/>
      </left>
      <right/>
      <top style="dashed">
        <color indexed="64"/>
      </top>
      <bottom/>
      <diagonal/>
    </border>
    <border>
      <left/>
      <right/>
      <top style="dashed">
        <color indexed="64"/>
      </top>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style="thin">
        <color indexed="64"/>
      </left>
      <right/>
      <top/>
      <bottom style="dashed">
        <color indexed="64"/>
      </bottom>
      <diagonal/>
    </border>
    <border>
      <left style="thin">
        <color indexed="64"/>
      </left>
      <right/>
      <top style="dashed">
        <color indexed="64"/>
      </top>
      <bottom style="medium">
        <color indexed="64"/>
      </bottom>
      <diagonal/>
    </border>
    <border>
      <left style="thin">
        <color indexed="64"/>
      </left>
      <right/>
      <top/>
      <bottom style="medium">
        <color indexed="64"/>
      </bottom>
      <diagonal/>
    </border>
    <border>
      <left style="thick">
        <color indexed="10"/>
      </left>
      <right style="thick">
        <color indexed="10"/>
      </right>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diagonal/>
    </border>
    <border>
      <left style="thick">
        <color indexed="10"/>
      </left>
      <right style="thick">
        <color indexed="10"/>
      </right>
      <top style="double">
        <color indexed="64"/>
      </top>
      <bottom style="thick">
        <color indexed="10"/>
      </bottom>
      <diagonal/>
    </border>
    <border>
      <left style="thin">
        <color indexed="64"/>
      </left>
      <right style="thin">
        <color indexed="64"/>
      </right>
      <top/>
      <bottom style="thin">
        <color indexed="64"/>
      </bottom>
      <diagonal/>
    </border>
    <border>
      <left style="thick">
        <color indexed="10"/>
      </left>
      <right style="thick">
        <color indexed="10"/>
      </right>
      <top/>
      <bottom style="double">
        <color indexed="64"/>
      </bottom>
      <diagonal/>
    </border>
    <border>
      <left style="thick">
        <color indexed="10"/>
      </left>
      <right style="thick">
        <color indexed="10"/>
      </right>
      <top style="thick">
        <color indexed="10"/>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diagonal/>
    </border>
    <border>
      <left/>
      <right style="medium">
        <color indexed="64"/>
      </right>
      <top style="double">
        <color indexed="64"/>
      </top>
      <bottom style="medium">
        <color indexed="64"/>
      </bottom>
      <diagonal/>
    </border>
    <border>
      <left/>
      <right/>
      <top style="medium">
        <color indexed="64"/>
      </top>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left style="medium">
        <color indexed="64"/>
      </left>
      <right style="thin">
        <color indexed="64"/>
      </right>
      <top style="double">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hair">
        <color indexed="64"/>
      </top>
      <bottom/>
      <diagonal/>
    </border>
    <border>
      <left/>
      <right style="medium">
        <color indexed="64"/>
      </right>
      <top/>
      <bottom style="medium">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dashed">
        <color indexed="64"/>
      </top>
      <bottom style="thin">
        <color indexed="64"/>
      </bottom>
      <diagonal/>
    </border>
    <border>
      <left/>
      <right style="double">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8"/>
      </left>
      <right/>
      <top/>
      <bottom/>
      <diagonal/>
    </border>
    <border>
      <left/>
      <right style="thin">
        <color indexed="8"/>
      </right>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style="medium">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medium">
        <color indexed="8"/>
      </top>
      <bottom/>
      <diagonal/>
    </border>
    <border>
      <left style="thin">
        <color indexed="8"/>
      </left>
      <right style="thin">
        <color indexed="8"/>
      </right>
      <top/>
      <bottom style="thin">
        <color indexed="8"/>
      </bottom>
      <diagonal/>
    </border>
    <border>
      <left style="thin">
        <color indexed="64"/>
      </left>
      <right style="medium">
        <color indexed="64"/>
      </right>
      <top style="double">
        <color indexed="64"/>
      </top>
      <bottom/>
      <diagonal/>
    </border>
    <border>
      <left/>
      <right/>
      <top style="medium">
        <color indexed="8"/>
      </top>
      <bottom/>
      <diagonal/>
    </border>
    <border>
      <left style="thin">
        <color indexed="64"/>
      </left>
      <right style="thin">
        <color indexed="8"/>
      </right>
      <top style="medium">
        <color indexed="8"/>
      </top>
      <bottom/>
      <diagonal/>
    </border>
    <border>
      <left style="thin">
        <color indexed="8"/>
      </left>
      <right style="medium">
        <color indexed="8"/>
      </right>
      <top style="medium">
        <color indexed="8"/>
      </top>
      <bottom/>
      <diagonal/>
    </border>
    <border>
      <left style="thin">
        <color indexed="64"/>
      </left>
      <right style="thin">
        <color indexed="8"/>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style="medium">
        <color indexed="8"/>
      </right>
      <top/>
      <bottom style="thin">
        <color indexed="8"/>
      </bottom>
      <diagonal/>
    </border>
  </borders>
  <cellStyleXfs count="6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26" fillId="0" borderId="0" applyNumberFormat="0" applyFill="0" applyBorder="0" applyAlignment="0" applyProtection="0">
      <alignment vertical="top"/>
      <protection locked="0"/>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38" fontId="8"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37" fontId="24" fillId="0" borderId="0"/>
    <xf numFmtId="0" fontId="3" fillId="0" borderId="0"/>
    <xf numFmtId="0" fontId="3" fillId="0" borderId="0"/>
    <xf numFmtId="0" fontId="55" fillId="0" borderId="0">
      <alignment vertical="center"/>
    </xf>
    <xf numFmtId="0" fontId="24" fillId="0" borderId="0"/>
    <xf numFmtId="0" fontId="25" fillId="4" borderId="0" applyNumberFormat="0" applyBorder="0" applyAlignment="0" applyProtection="0">
      <alignment vertical="center"/>
    </xf>
    <xf numFmtId="0" fontId="2" fillId="0" borderId="0">
      <alignment vertical="center"/>
    </xf>
    <xf numFmtId="0" fontId="62" fillId="0" borderId="0"/>
    <xf numFmtId="9" fontId="6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3" fillId="0" borderId="0"/>
    <xf numFmtId="0" fontId="55" fillId="0" borderId="0">
      <alignment vertical="center"/>
    </xf>
    <xf numFmtId="0" fontId="2" fillId="0" borderId="0">
      <alignment vertical="center"/>
    </xf>
    <xf numFmtId="0" fontId="63" fillId="0" borderId="0"/>
    <xf numFmtId="38" fontId="3" fillId="0" borderId="0" applyFont="0" applyFill="0" applyBorder="0" applyAlignment="0" applyProtection="0"/>
    <xf numFmtId="0" fontId="1" fillId="0" borderId="0">
      <alignment vertical="center"/>
    </xf>
  </cellStyleXfs>
  <cellXfs count="626">
    <xf numFmtId="0" fontId="0" fillId="0" borderId="0" xfId="0"/>
    <xf numFmtId="0" fontId="7"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6" fillId="0" borderId="20" xfId="0" applyFont="1" applyBorder="1" applyAlignment="1">
      <alignment horizontal="center" vertical="center" shrinkToFit="1"/>
    </xf>
    <xf numFmtId="0" fontId="0" fillId="0" borderId="20" xfId="0" applyBorder="1" applyAlignment="1">
      <alignment vertical="center"/>
    </xf>
    <xf numFmtId="0" fontId="3" fillId="0" borderId="0" xfId="0" applyFont="1" applyAlignment="1">
      <alignment vertical="center"/>
    </xf>
    <xf numFmtId="0" fontId="0" fillId="0" borderId="20" xfId="0" applyBorder="1" applyAlignment="1">
      <alignment horizontal="center"/>
    </xf>
    <xf numFmtId="0" fontId="32" fillId="0" borderId="0" xfId="0" applyFont="1" applyAlignment="1">
      <alignment horizontal="center" vertical="center"/>
    </xf>
    <xf numFmtId="0" fontId="32" fillId="0" borderId="0" xfId="0" applyFont="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3" xfId="0" applyFont="1" applyBorder="1" applyAlignment="1">
      <alignment vertical="center"/>
    </xf>
    <xf numFmtId="0" fontId="34" fillId="0" borderId="0" xfId="0" applyFont="1" applyAlignment="1">
      <alignment vertical="center"/>
    </xf>
    <xf numFmtId="0" fontId="34" fillId="0" borderId="0" xfId="0" applyFont="1" applyAlignment="1">
      <alignment horizontal="right" vertical="center"/>
    </xf>
    <xf numFmtId="0" fontId="32" fillId="24" borderId="0" xfId="0" applyFont="1" applyFill="1" applyAlignment="1">
      <alignment vertical="center"/>
    </xf>
    <xf numFmtId="0" fontId="32" fillId="24" borderId="24" xfId="0" applyFont="1" applyFill="1" applyBorder="1" applyAlignment="1">
      <alignment vertical="center"/>
    </xf>
    <xf numFmtId="0" fontId="34" fillId="24" borderId="0" xfId="0" applyFont="1" applyFill="1" applyAlignment="1">
      <alignment vertical="center"/>
    </xf>
    <xf numFmtId="0" fontId="32" fillId="24" borderId="25" xfId="0" applyFont="1" applyFill="1" applyBorder="1" applyAlignment="1">
      <alignment vertical="center"/>
    </xf>
    <xf numFmtId="0" fontId="32" fillId="25" borderId="0" xfId="0" applyFont="1" applyFill="1" applyAlignment="1">
      <alignment vertical="center"/>
    </xf>
    <xf numFmtId="0" fontId="32" fillId="25" borderId="0" xfId="0" applyFont="1" applyFill="1" applyAlignment="1">
      <alignment horizontal="center" vertical="center"/>
    </xf>
    <xf numFmtId="0" fontId="34" fillId="25" borderId="0" xfId="0" applyFont="1" applyFill="1" applyAlignment="1">
      <alignment horizontal="right" vertical="center"/>
    </xf>
    <xf numFmtId="0" fontId="32" fillId="26" borderId="0" xfId="0" applyFont="1" applyFill="1" applyAlignment="1">
      <alignment vertical="center"/>
    </xf>
    <xf numFmtId="0" fontId="32" fillId="27" borderId="0" xfId="0" applyFont="1" applyFill="1" applyAlignment="1">
      <alignment vertical="center"/>
    </xf>
    <xf numFmtId="0" fontId="32" fillId="27" borderId="0" xfId="0" applyFont="1" applyFill="1" applyAlignment="1">
      <alignment horizontal="center" vertical="center"/>
    </xf>
    <xf numFmtId="0" fontId="32" fillId="27" borderId="26" xfId="0" applyFont="1" applyFill="1" applyBorder="1" applyAlignment="1">
      <alignment vertical="center"/>
    </xf>
    <xf numFmtId="0" fontId="32" fillId="27" borderId="24" xfId="0" applyFont="1" applyFill="1" applyBorder="1" applyAlignment="1">
      <alignment vertical="center"/>
    </xf>
    <xf numFmtId="0" fontId="32" fillId="27" borderId="27" xfId="0" applyFont="1" applyFill="1" applyBorder="1" applyAlignment="1">
      <alignment vertical="center"/>
    </xf>
    <xf numFmtId="0" fontId="32" fillId="27" borderId="28" xfId="0" applyFont="1" applyFill="1" applyBorder="1" applyAlignment="1">
      <alignment vertical="center"/>
    </xf>
    <xf numFmtId="0" fontId="34" fillId="27" borderId="0" xfId="0" applyFont="1" applyFill="1" applyAlignment="1">
      <alignment horizontal="right" vertical="center"/>
    </xf>
    <xf numFmtId="0" fontId="32" fillId="27" borderId="25" xfId="0" applyFont="1" applyFill="1" applyBorder="1" applyAlignment="1">
      <alignment vertical="center"/>
    </xf>
    <xf numFmtId="0" fontId="32" fillId="0" borderId="29" xfId="0" applyFont="1" applyBorder="1" applyAlignment="1">
      <alignment vertical="center"/>
    </xf>
    <xf numFmtId="0" fontId="35" fillId="0" borderId="0" xfId="0" applyFont="1" applyAlignment="1">
      <alignment horizontal="center" vertical="center"/>
    </xf>
    <xf numFmtId="0" fontId="32" fillId="0" borderId="30" xfId="0" applyFont="1" applyBorder="1" applyAlignment="1">
      <alignment vertical="center"/>
    </xf>
    <xf numFmtId="0" fontId="32" fillId="24" borderId="24" xfId="0" applyFont="1" applyFill="1" applyBorder="1" applyAlignment="1">
      <alignment horizontal="center" vertical="center"/>
    </xf>
    <xf numFmtId="0" fontId="34" fillId="24" borderId="24" xfId="0" applyFont="1" applyFill="1" applyBorder="1" applyAlignment="1">
      <alignment horizontal="right" vertical="center"/>
    </xf>
    <xf numFmtId="0" fontId="32" fillId="24" borderId="31" xfId="0" applyFont="1" applyFill="1" applyBorder="1" applyAlignment="1">
      <alignment horizontal="center" vertical="center"/>
    </xf>
    <xf numFmtId="0" fontId="32" fillId="24" borderId="31" xfId="0" applyFont="1" applyFill="1" applyBorder="1" applyAlignment="1">
      <alignment vertical="center"/>
    </xf>
    <xf numFmtId="0" fontId="32" fillId="24" borderId="32" xfId="0" applyFont="1" applyFill="1" applyBorder="1" applyAlignment="1">
      <alignment vertical="center"/>
    </xf>
    <xf numFmtId="0" fontId="32" fillId="0" borderId="33" xfId="0" applyFont="1" applyBorder="1" applyAlignment="1">
      <alignment vertical="center"/>
    </xf>
    <xf numFmtId="0" fontId="32" fillId="0" borderId="25" xfId="0" applyFont="1" applyBorder="1" applyAlignment="1">
      <alignment vertical="center"/>
    </xf>
    <xf numFmtId="0" fontId="32" fillId="0" borderId="34" xfId="0" applyFont="1" applyBorder="1" applyAlignment="1">
      <alignment vertical="center"/>
    </xf>
    <xf numFmtId="0" fontId="32" fillId="0" borderId="27" xfId="0" applyFont="1" applyBorder="1" applyAlignment="1">
      <alignment vertical="center"/>
    </xf>
    <xf numFmtId="0" fontId="32" fillId="26" borderId="35" xfId="0" applyFont="1" applyFill="1" applyBorder="1" applyAlignment="1">
      <alignment vertical="center"/>
    </xf>
    <xf numFmtId="0" fontId="32" fillId="0" borderId="0" xfId="0" applyFont="1" applyAlignment="1">
      <alignment horizontal="center" vertical="center" shrinkToFit="1"/>
    </xf>
    <xf numFmtId="0" fontId="32" fillId="0" borderId="36" xfId="0" applyFont="1" applyBorder="1" applyAlignment="1">
      <alignment vertical="center"/>
    </xf>
    <xf numFmtId="0" fontId="32" fillId="0" borderId="37" xfId="0" applyFont="1" applyBorder="1" applyAlignment="1">
      <alignment vertical="center"/>
    </xf>
    <xf numFmtId="0" fontId="32" fillId="0" borderId="38" xfId="0" applyFont="1" applyBorder="1" applyAlignment="1">
      <alignment vertical="center"/>
    </xf>
    <xf numFmtId="0" fontId="32" fillId="0" borderId="39" xfId="0" applyFont="1" applyBorder="1" applyAlignment="1">
      <alignment vertical="center"/>
    </xf>
    <xf numFmtId="0" fontId="33" fillId="0" borderId="0" xfId="0" applyFont="1" applyAlignment="1">
      <alignment vertical="center"/>
    </xf>
    <xf numFmtId="0" fontId="3" fillId="0" borderId="0" xfId="0" applyFont="1" applyAlignment="1">
      <alignment horizontal="right" vertical="center"/>
    </xf>
    <xf numFmtId="0" fontId="36" fillId="0" borderId="0" xfId="0" applyFont="1" applyAlignment="1">
      <alignment horizontal="center" vertical="center"/>
    </xf>
    <xf numFmtId="0" fontId="36" fillId="0" borderId="0" xfId="0" applyFont="1" applyAlignment="1">
      <alignment vertical="center"/>
    </xf>
    <xf numFmtId="0" fontId="37" fillId="0" borderId="0" xfId="0" applyFont="1" applyAlignment="1">
      <alignment vertical="center"/>
    </xf>
    <xf numFmtId="0" fontId="38" fillId="0" borderId="0" xfId="0" quotePrefix="1" applyFont="1" applyAlignment="1">
      <alignment vertical="top"/>
    </xf>
    <xf numFmtId="0" fontId="38" fillId="0" borderId="0" xfId="0" applyFont="1" applyAlignment="1">
      <alignment vertical="top"/>
    </xf>
    <xf numFmtId="0" fontId="38" fillId="0" borderId="0" xfId="0" applyFont="1" applyAlignment="1">
      <alignment vertical="center"/>
    </xf>
    <xf numFmtId="0" fontId="39" fillId="28" borderId="40" xfId="0" applyFont="1" applyFill="1" applyBorder="1" applyAlignment="1">
      <alignment vertical="center"/>
    </xf>
    <xf numFmtId="0" fontId="41" fillId="0" borderId="0" xfId="0" applyFont="1" applyAlignment="1">
      <alignment horizontal="right" vertical="center"/>
    </xf>
    <xf numFmtId="0" fontId="42" fillId="0" borderId="0" xfId="0" applyFont="1" applyAlignment="1">
      <alignment horizontal="center" vertical="center"/>
    </xf>
    <xf numFmtId="0" fontId="42" fillId="0" borderId="0" xfId="0" applyFont="1" applyAlignment="1">
      <alignment vertical="center"/>
    </xf>
    <xf numFmtId="0" fontId="32" fillId="24" borderId="35" xfId="0" applyFont="1" applyFill="1" applyBorder="1" applyAlignment="1">
      <alignment vertical="center"/>
    </xf>
    <xf numFmtId="0" fontId="32" fillId="0" borderId="41" xfId="0" applyFont="1" applyBorder="1" applyAlignment="1">
      <alignment vertical="center"/>
    </xf>
    <xf numFmtId="0" fontId="32" fillId="24" borderId="0" xfId="0" applyFont="1" applyFill="1" applyAlignment="1">
      <alignment horizontal="center" vertical="center" shrinkToFit="1"/>
    </xf>
    <xf numFmtId="0" fontId="32" fillId="25" borderId="29" xfId="0" applyFont="1" applyFill="1" applyBorder="1" applyAlignment="1">
      <alignment vertical="center"/>
    </xf>
    <xf numFmtId="0" fontId="32" fillId="25" borderId="42" xfId="0" applyFont="1" applyFill="1" applyBorder="1" applyAlignment="1">
      <alignment vertical="center"/>
    </xf>
    <xf numFmtId="0" fontId="32" fillId="25" borderId="43" xfId="0" applyFont="1" applyFill="1" applyBorder="1" applyAlignment="1">
      <alignment vertical="center"/>
    </xf>
    <xf numFmtId="0" fontId="37" fillId="0" borderId="44" xfId="0" applyFont="1" applyBorder="1" applyAlignment="1">
      <alignment vertical="center"/>
    </xf>
    <xf numFmtId="0" fontId="37" fillId="0" borderId="45" xfId="0" applyFont="1" applyBorder="1" applyAlignment="1">
      <alignment vertical="center"/>
    </xf>
    <xf numFmtId="0" fontId="37" fillId="0" borderId="46" xfId="0" applyFont="1" applyBorder="1" applyAlignment="1">
      <alignment vertical="center"/>
    </xf>
    <xf numFmtId="0" fontId="37" fillId="0" borderId="47" xfId="0" applyFont="1" applyBorder="1" applyAlignment="1">
      <alignment vertical="center"/>
    </xf>
    <xf numFmtId="0" fontId="37" fillId="0" borderId="48" xfId="0" applyFont="1" applyBorder="1" applyAlignment="1">
      <alignment vertical="center"/>
    </xf>
    <xf numFmtId="0" fontId="37" fillId="0" borderId="49" xfId="0" applyFont="1" applyBorder="1" applyAlignment="1">
      <alignment vertical="center"/>
    </xf>
    <xf numFmtId="0" fontId="37" fillId="0" borderId="50" xfId="0" applyFont="1" applyBorder="1" applyAlignment="1">
      <alignment vertical="center"/>
    </xf>
    <xf numFmtId="0" fontId="37" fillId="0" borderId="51" xfId="0" applyFont="1" applyBorder="1" applyAlignment="1">
      <alignment vertical="center"/>
    </xf>
    <xf numFmtId="0" fontId="33" fillId="0" borderId="0" xfId="0" applyFont="1" applyAlignment="1">
      <alignment horizontal="center" vertical="center"/>
    </xf>
    <xf numFmtId="0" fontId="33" fillId="0" borderId="52" xfId="0" applyFont="1" applyBorder="1" applyAlignment="1">
      <alignment horizontal="center" vertical="center"/>
    </xf>
    <xf numFmtId="0" fontId="33" fillId="29" borderId="52" xfId="0" applyFont="1" applyFill="1" applyBorder="1" applyAlignment="1">
      <alignment horizontal="center" vertical="center"/>
    </xf>
    <xf numFmtId="0" fontId="33" fillId="29" borderId="53" xfId="0" applyFont="1" applyFill="1" applyBorder="1" applyAlignment="1">
      <alignment horizontal="center" vertical="center"/>
    </xf>
    <xf numFmtId="0" fontId="33" fillId="29" borderId="52" xfId="0" applyFont="1" applyFill="1" applyBorder="1" applyAlignment="1">
      <alignment vertical="center"/>
    </xf>
    <xf numFmtId="0" fontId="33" fillId="29" borderId="54" xfId="0" applyFont="1" applyFill="1" applyBorder="1" applyAlignment="1">
      <alignment vertical="center"/>
    </xf>
    <xf numFmtId="0" fontId="33" fillId="29" borderId="55" xfId="0" applyFont="1" applyFill="1" applyBorder="1" applyAlignment="1">
      <alignment vertical="center"/>
    </xf>
    <xf numFmtId="0" fontId="33" fillId="28" borderId="56" xfId="0" applyFont="1" applyFill="1" applyBorder="1" applyAlignment="1">
      <alignment vertical="center"/>
    </xf>
    <xf numFmtId="0" fontId="33" fillId="28" borderId="57" xfId="0" applyFont="1" applyFill="1" applyBorder="1" applyAlignment="1">
      <alignment vertical="center"/>
    </xf>
    <xf numFmtId="0" fontId="33" fillId="29" borderId="52" xfId="0" applyFont="1" applyFill="1" applyBorder="1" applyAlignment="1">
      <alignment horizontal="center" vertical="center" wrapText="1"/>
    </xf>
    <xf numFmtId="0" fontId="33" fillId="30" borderId="58" xfId="0" applyFont="1" applyFill="1" applyBorder="1" applyAlignment="1">
      <alignment horizontal="center" vertical="center" wrapText="1"/>
    </xf>
    <xf numFmtId="0" fontId="33" fillId="31" borderId="0" xfId="0" applyFont="1" applyFill="1" applyAlignment="1">
      <alignment horizontal="center" vertical="center" wrapText="1"/>
    </xf>
    <xf numFmtId="0" fontId="33" fillId="31" borderId="57" xfId="0" applyFont="1" applyFill="1" applyBorder="1" applyAlignment="1">
      <alignment horizontal="center" vertical="center" wrapText="1"/>
    </xf>
    <xf numFmtId="0" fontId="33" fillId="32" borderId="59" xfId="0" applyFont="1" applyFill="1" applyBorder="1" applyAlignment="1">
      <alignment horizontal="center" vertical="center" wrapText="1"/>
    </xf>
    <xf numFmtId="0" fontId="33" fillId="32" borderId="60" xfId="0" applyFont="1" applyFill="1" applyBorder="1" applyAlignment="1">
      <alignment horizontal="center" vertical="center" wrapText="1"/>
    </xf>
    <xf numFmtId="0" fontId="33" fillId="32" borderId="61" xfId="0" applyFont="1" applyFill="1" applyBorder="1" applyAlignment="1">
      <alignment horizontal="center" vertical="center"/>
    </xf>
    <xf numFmtId="0" fontId="33" fillId="29" borderId="62" xfId="0" applyFont="1" applyFill="1" applyBorder="1" applyAlignment="1">
      <alignment horizontal="center" vertical="center" wrapText="1"/>
    </xf>
    <xf numFmtId="0" fontId="33" fillId="30" borderId="56" xfId="0" applyFont="1" applyFill="1" applyBorder="1" applyAlignment="1">
      <alignment horizontal="center" vertical="center" wrapText="1"/>
    </xf>
    <xf numFmtId="0" fontId="33" fillId="28" borderId="59" xfId="0" applyFont="1" applyFill="1" applyBorder="1" applyAlignment="1">
      <alignment horizontal="center" vertical="center" wrapText="1"/>
    </xf>
    <xf numFmtId="0" fontId="33" fillId="28" borderId="60" xfId="0" applyFont="1" applyFill="1" applyBorder="1" applyAlignment="1">
      <alignment horizontal="center" vertical="center" wrapText="1"/>
    </xf>
    <xf numFmtId="0" fontId="33" fillId="28" borderId="27" xfId="0" applyFont="1" applyFill="1" applyBorder="1" applyAlignment="1">
      <alignment horizontal="center" vertical="center" wrapText="1"/>
    </xf>
    <xf numFmtId="0" fontId="33" fillId="32" borderId="28" xfId="0" applyFont="1" applyFill="1" applyBorder="1" applyAlignment="1">
      <alignment horizontal="center" vertical="center" wrapText="1"/>
    </xf>
    <xf numFmtId="0" fontId="33" fillId="32" borderId="63" xfId="0" applyFont="1" applyFill="1" applyBorder="1" applyAlignment="1">
      <alignment horizontal="center" vertical="center" wrapText="1"/>
    </xf>
    <xf numFmtId="0" fontId="33" fillId="28" borderId="63" xfId="0" applyFont="1" applyFill="1" applyBorder="1" applyAlignment="1">
      <alignment horizontal="center" vertical="center" wrapText="1"/>
    </xf>
    <xf numFmtId="0" fontId="33" fillId="29" borderId="62" xfId="0" applyFont="1" applyFill="1" applyBorder="1" applyAlignment="1">
      <alignment horizontal="center" vertical="center"/>
    </xf>
    <xf numFmtId="0" fontId="33" fillId="31" borderId="56" xfId="0" applyFont="1" applyFill="1" applyBorder="1" applyAlignment="1">
      <alignment horizontal="center" vertical="center" wrapText="1"/>
    </xf>
    <xf numFmtId="0" fontId="33" fillId="28" borderId="58" xfId="0" applyFont="1" applyFill="1" applyBorder="1" applyAlignment="1">
      <alignment horizontal="center" vertical="center" wrapText="1"/>
    </xf>
    <xf numFmtId="0" fontId="33" fillId="28" borderId="64" xfId="0" applyFont="1" applyFill="1" applyBorder="1" applyAlignment="1">
      <alignment horizontal="center" vertical="center" wrapText="1"/>
    </xf>
    <xf numFmtId="0" fontId="33" fillId="32" borderId="65" xfId="0" applyFont="1" applyFill="1" applyBorder="1" applyAlignment="1">
      <alignment horizontal="center" vertical="center" shrinkToFit="1"/>
    </xf>
    <xf numFmtId="0" fontId="33" fillId="32" borderId="66" xfId="0" applyFont="1" applyFill="1" applyBorder="1" applyAlignment="1">
      <alignment horizontal="center" vertical="center" shrinkToFit="1"/>
    </xf>
    <xf numFmtId="0" fontId="33" fillId="29" borderId="65" xfId="0" applyFont="1" applyFill="1" applyBorder="1" applyAlignment="1">
      <alignment horizontal="center" vertical="center" shrinkToFit="1"/>
    </xf>
    <xf numFmtId="0" fontId="33" fillId="30" borderId="58" xfId="0" applyFont="1" applyFill="1" applyBorder="1" applyAlignment="1">
      <alignment horizontal="center" vertical="center" shrinkToFit="1"/>
    </xf>
    <xf numFmtId="0" fontId="33" fillId="31" borderId="0" xfId="0" applyFont="1" applyFill="1" applyAlignment="1">
      <alignment horizontal="center" vertical="center" shrinkToFit="1"/>
    </xf>
    <xf numFmtId="0" fontId="33" fillId="31" borderId="67" xfId="0" applyFont="1" applyFill="1" applyBorder="1" applyAlignment="1">
      <alignment horizontal="center" vertical="center" shrinkToFit="1"/>
    </xf>
    <xf numFmtId="0" fontId="33" fillId="32" borderId="68" xfId="0" applyFont="1" applyFill="1" applyBorder="1" applyAlignment="1">
      <alignment horizontal="center" vertical="center" shrinkToFit="1"/>
    </xf>
    <xf numFmtId="0" fontId="33" fillId="32" borderId="69" xfId="0" applyFont="1" applyFill="1" applyBorder="1" applyAlignment="1">
      <alignment horizontal="center" vertical="center" shrinkToFit="1"/>
    </xf>
    <xf numFmtId="0" fontId="33" fillId="32" borderId="50" xfId="0" applyFont="1" applyFill="1" applyBorder="1" applyAlignment="1">
      <alignment horizontal="center" vertical="center" shrinkToFit="1"/>
    </xf>
    <xf numFmtId="0" fontId="33" fillId="29" borderId="68" xfId="0" applyFont="1" applyFill="1" applyBorder="1" applyAlignment="1">
      <alignment horizontal="center" vertical="center" shrinkToFit="1"/>
    </xf>
    <xf numFmtId="0" fontId="33" fillId="30" borderId="69" xfId="0" applyFont="1" applyFill="1" applyBorder="1" applyAlignment="1">
      <alignment horizontal="center" vertical="center" shrinkToFit="1"/>
    </xf>
    <xf numFmtId="0" fontId="33" fillId="28" borderId="68" xfId="0" applyFont="1" applyFill="1" applyBorder="1" applyAlignment="1">
      <alignment horizontal="center" vertical="center" shrinkToFit="1"/>
    </xf>
    <xf numFmtId="0" fontId="33" fillId="28" borderId="69" xfId="0" applyFont="1" applyFill="1" applyBorder="1" applyAlignment="1">
      <alignment horizontal="center" vertical="center" shrinkToFit="1"/>
    </xf>
    <xf numFmtId="0" fontId="33" fillId="28" borderId="70" xfId="0" applyFont="1" applyFill="1" applyBorder="1" applyAlignment="1">
      <alignment horizontal="center" vertical="center" shrinkToFit="1"/>
    </xf>
    <xf numFmtId="0" fontId="33" fillId="28" borderId="66" xfId="0" applyFont="1" applyFill="1" applyBorder="1" applyAlignment="1">
      <alignment horizontal="center" vertical="center" shrinkToFit="1"/>
    </xf>
    <xf numFmtId="0" fontId="33" fillId="31" borderId="69" xfId="0" applyFont="1" applyFill="1" applyBorder="1" applyAlignment="1">
      <alignment horizontal="center" vertical="center" shrinkToFit="1"/>
    </xf>
    <xf numFmtId="0" fontId="33" fillId="28" borderId="67" xfId="0" applyFont="1" applyFill="1" applyBorder="1" applyAlignment="1">
      <alignment horizontal="center" vertical="center" shrinkToFit="1"/>
    </xf>
    <xf numFmtId="0" fontId="33" fillId="32" borderId="71" xfId="0" applyFont="1" applyFill="1" applyBorder="1" applyAlignment="1">
      <alignment horizontal="center" vertical="center" shrinkToFit="1"/>
    </xf>
    <xf numFmtId="0" fontId="33" fillId="0" borderId="0" xfId="0" applyFont="1" applyAlignment="1">
      <alignment horizontal="center" vertical="center" shrinkToFit="1"/>
    </xf>
    <xf numFmtId="0" fontId="33" fillId="32" borderId="72" xfId="0" applyFont="1" applyFill="1" applyBorder="1" applyAlignment="1">
      <alignment vertical="center"/>
    </xf>
    <xf numFmtId="0" fontId="33" fillId="32" borderId="73" xfId="0" applyFont="1" applyFill="1" applyBorder="1" applyAlignment="1">
      <alignment vertical="center" shrinkToFit="1"/>
    </xf>
    <xf numFmtId="0" fontId="33" fillId="32" borderId="74" xfId="0" applyFont="1" applyFill="1" applyBorder="1" applyAlignment="1">
      <alignment vertical="center"/>
    </xf>
    <xf numFmtId="0" fontId="33" fillId="32" borderId="75" xfId="0" applyFont="1" applyFill="1" applyBorder="1" applyAlignment="1">
      <alignment vertical="center" shrinkToFit="1"/>
    </xf>
    <xf numFmtId="0" fontId="33" fillId="32" borderId="76" xfId="0" applyFont="1" applyFill="1" applyBorder="1" applyAlignment="1">
      <alignment vertical="center"/>
    </xf>
    <xf numFmtId="0" fontId="33" fillId="32" borderId="77" xfId="0" applyFont="1" applyFill="1" applyBorder="1" applyAlignment="1">
      <alignment vertical="center" shrinkToFit="1"/>
    </xf>
    <xf numFmtId="0" fontId="27" fillId="0" borderId="0" xfId="0" applyFont="1" applyAlignment="1">
      <alignment vertical="center"/>
    </xf>
    <xf numFmtId="0" fontId="45" fillId="0" borderId="0" xfId="0" applyFont="1" applyAlignment="1">
      <alignment vertical="center"/>
    </xf>
    <xf numFmtId="0" fontId="30" fillId="0" borderId="0" xfId="0" applyFont="1" applyAlignment="1">
      <alignment vertical="center"/>
    </xf>
    <xf numFmtId="38" fontId="48" fillId="29" borderId="72" xfId="34" applyFont="1" applyFill="1" applyBorder="1" applyAlignment="1">
      <alignment vertical="center"/>
    </xf>
    <xf numFmtId="38" fontId="48" fillId="30" borderId="79" xfId="34" applyFont="1" applyFill="1" applyBorder="1" applyAlignment="1">
      <alignment vertical="center"/>
    </xf>
    <xf numFmtId="38" fontId="48" fillId="31" borderId="80" xfId="34" applyFont="1" applyFill="1" applyBorder="1" applyAlignment="1">
      <alignment vertical="center"/>
    </xf>
    <xf numFmtId="38" fontId="48" fillId="32" borderId="79" xfId="34" applyFont="1" applyFill="1" applyBorder="1" applyAlignment="1">
      <alignment vertical="center"/>
    </xf>
    <xf numFmtId="179" fontId="48" fillId="32" borderId="79" xfId="34" applyNumberFormat="1" applyFont="1" applyFill="1" applyBorder="1" applyAlignment="1">
      <alignment vertical="center"/>
    </xf>
    <xf numFmtId="38" fontId="48" fillId="29" borderId="81" xfId="34" applyFont="1" applyFill="1" applyBorder="1" applyAlignment="1">
      <alignment vertical="center"/>
    </xf>
    <xf numFmtId="38" fontId="48" fillId="30" borderId="82" xfId="34" applyFont="1" applyFill="1" applyBorder="1" applyAlignment="1">
      <alignment vertical="center"/>
    </xf>
    <xf numFmtId="38" fontId="48" fillId="31" borderId="73" xfId="34" applyFont="1" applyFill="1" applyBorder="1" applyAlignment="1">
      <alignment vertical="center"/>
    </xf>
    <xf numFmtId="179" fontId="48" fillId="28" borderId="83" xfId="34" applyNumberFormat="1" applyFont="1" applyFill="1" applyBorder="1" applyAlignment="1">
      <alignment vertical="center"/>
    </xf>
    <xf numFmtId="38" fontId="48" fillId="28" borderId="79" xfId="34" applyFont="1" applyFill="1" applyBorder="1" applyAlignment="1">
      <alignment vertical="center"/>
    </xf>
    <xf numFmtId="179" fontId="48" fillId="28" borderId="84" xfId="34" applyNumberFormat="1" applyFont="1" applyFill="1" applyBorder="1" applyAlignment="1">
      <alignment vertical="center"/>
    </xf>
    <xf numFmtId="38" fontId="48" fillId="28" borderId="84" xfId="34" applyFont="1" applyFill="1" applyBorder="1" applyAlignment="1">
      <alignment vertical="center"/>
    </xf>
    <xf numFmtId="38" fontId="48" fillId="32" borderId="82" xfId="34" applyFont="1" applyFill="1" applyBorder="1" applyAlignment="1">
      <alignment vertical="center"/>
    </xf>
    <xf numFmtId="178" fontId="48" fillId="32" borderId="79" xfId="0" applyNumberFormat="1" applyFont="1" applyFill="1" applyBorder="1" applyAlignment="1">
      <alignment vertical="center"/>
    </xf>
    <xf numFmtId="179" fontId="48" fillId="32" borderId="85" xfId="34" applyNumberFormat="1" applyFont="1" applyFill="1" applyBorder="1" applyAlignment="1">
      <alignment vertical="center"/>
    </xf>
    <xf numFmtId="38" fontId="48" fillId="32" borderId="85" xfId="34" applyFont="1" applyFill="1" applyBorder="1" applyAlignment="1">
      <alignment vertical="center"/>
    </xf>
    <xf numFmtId="38" fontId="48" fillId="28" borderId="83" xfId="34" applyFont="1" applyFill="1" applyBorder="1" applyAlignment="1">
      <alignment vertical="center"/>
    </xf>
    <xf numFmtId="38" fontId="48" fillId="28" borderId="85" xfId="34" applyFont="1" applyFill="1" applyBorder="1" applyAlignment="1">
      <alignment vertical="center"/>
    </xf>
    <xf numFmtId="38" fontId="48" fillId="29" borderId="83" xfId="0" applyNumberFormat="1" applyFont="1" applyFill="1" applyBorder="1" applyAlignment="1">
      <alignment vertical="center"/>
    </xf>
    <xf numFmtId="38" fontId="48" fillId="30" borderId="79" xfId="0" applyNumberFormat="1" applyFont="1" applyFill="1" applyBorder="1" applyAlignment="1">
      <alignment vertical="center"/>
    </xf>
    <xf numFmtId="38" fontId="48" fillId="31" borderId="79" xfId="0" applyNumberFormat="1" applyFont="1" applyFill="1" applyBorder="1" applyAlignment="1">
      <alignment vertical="center"/>
    </xf>
    <xf numFmtId="38" fontId="48" fillId="28" borderId="79" xfId="0" applyNumberFormat="1" applyFont="1" applyFill="1" applyBorder="1" applyAlignment="1">
      <alignment vertical="center"/>
    </xf>
    <xf numFmtId="38" fontId="48" fillId="28" borderId="73" xfId="0" applyNumberFormat="1" applyFont="1" applyFill="1" applyBorder="1" applyAlignment="1">
      <alignment vertical="center"/>
    </xf>
    <xf numFmtId="38" fontId="48" fillId="29" borderId="74" xfId="34" applyFont="1" applyFill="1" applyBorder="1" applyAlignment="1">
      <alignment vertical="center"/>
    </xf>
    <xf numFmtId="38" fontId="48" fillId="30" borderId="86" xfId="34" applyFont="1" applyFill="1" applyBorder="1" applyAlignment="1">
      <alignment vertical="center"/>
    </xf>
    <xf numFmtId="38" fontId="48" fillId="31" borderId="75" xfId="34" applyFont="1" applyFill="1" applyBorder="1" applyAlignment="1">
      <alignment vertical="center"/>
    </xf>
    <xf numFmtId="38" fontId="48" fillId="32" borderId="86" xfId="34" applyFont="1" applyFill="1" applyBorder="1" applyAlignment="1">
      <alignment vertical="center"/>
    </xf>
    <xf numFmtId="179" fontId="48" fillId="32" borderId="86" xfId="34" applyNumberFormat="1" applyFont="1" applyFill="1" applyBorder="1" applyAlignment="1">
      <alignment vertical="center"/>
    </xf>
    <xf numFmtId="38" fontId="48" fillId="29" borderId="87" xfId="34" applyFont="1" applyFill="1" applyBorder="1" applyAlignment="1">
      <alignment vertical="center"/>
    </xf>
    <xf numFmtId="179" fontId="48" fillId="28" borderId="87" xfId="34" applyNumberFormat="1" applyFont="1" applyFill="1" applyBorder="1" applyAlignment="1">
      <alignment vertical="center"/>
    </xf>
    <xf numFmtId="38" fontId="48" fillId="28" borderId="86" xfId="34" applyFont="1" applyFill="1" applyBorder="1" applyAlignment="1">
      <alignment vertical="center"/>
    </xf>
    <xf numFmtId="179" fontId="48" fillId="28" borderId="88" xfId="34" applyNumberFormat="1" applyFont="1" applyFill="1" applyBorder="1" applyAlignment="1">
      <alignment vertical="center"/>
    </xf>
    <xf numFmtId="38" fontId="48" fillId="28" borderId="88" xfId="34" applyFont="1" applyFill="1" applyBorder="1" applyAlignment="1">
      <alignment vertical="center"/>
    </xf>
    <xf numFmtId="178" fontId="48" fillId="32" borderId="86" xfId="0" applyNumberFormat="1" applyFont="1" applyFill="1" applyBorder="1" applyAlignment="1">
      <alignment vertical="center"/>
    </xf>
    <xf numFmtId="179" fontId="48" fillId="32" borderId="89" xfId="34" applyNumberFormat="1" applyFont="1" applyFill="1" applyBorder="1" applyAlignment="1">
      <alignment vertical="center"/>
    </xf>
    <xf numFmtId="38" fontId="48" fillId="32" borderId="89" xfId="34" applyFont="1" applyFill="1" applyBorder="1" applyAlignment="1">
      <alignment vertical="center"/>
    </xf>
    <xf numFmtId="38" fontId="48" fillId="28" borderId="87" xfId="34" applyFont="1" applyFill="1" applyBorder="1" applyAlignment="1">
      <alignment vertical="center"/>
    </xf>
    <xf numFmtId="38" fontId="48" fillId="28" borderId="89" xfId="34" applyFont="1" applyFill="1" applyBorder="1" applyAlignment="1">
      <alignment vertical="center"/>
    </xf>
    <xf numFmtId="38" fontId="48" fillId="31" borderId="86" xfId="34" applyFont="1" applyFill="1" applyBorder="1" applyAlignment="1">
      <alignment vertical="center"/>
    </xf>
    <xf numFmtId="38" fontId="48" fillId="28" borderId="75" xfId="34" applyFont="1" applyFill="1" applyBorder="1" applyAlignment="1">
      <alignment vertical="center"/>
    </xf>
    <xf numFmtId="38" fontId="48" fillId="29" borderId="76" xfId="34" applyFont="1" applyFill="1" applyBorder="1" applyAlignment="1">
      <alignment vertical="center"/>
    </xf>
    <xf numFmtId="38" fontId="48" fillId="30" borderId="90" xfId="34" applyFont="1" applyFill="1" applyBorder="1" applyAlignment="1">
      <alignment vertical="center"/>
    </xf>
    <xf numFmtId="38" fontId="48" fillId="31" borderId="91" xfId="34" applyFont="1" applyFill="1" applyBorder="1" applyAlignment="1">
      <alignment vertical="center"/>
    </xf>
    <xf numFmtId="38" fontId="48" fillId="32" borderId="90" xfId="34" applyFont="1" applyFill="1" applyBorder="1" applyAlignment="1">
      <alignment vertical="center"/>
    </xf>
    <xf numFmtId="179" fontId="48" fillId="32" borderId="90" xfId="34" applyNumberFormat="1" applyFont="1" applyFill="1" applyBorder="1" applyAlignment="1">
      <alignment vertical="center"/>
    </xf>
    <xf numFmtId="38" fontId="48" fillId="30" borderId="92" xfId="34" applyFont="1" applyFill="1" applyBorder="1" applyAlignment="1">
      <alignment vertical="center"/>
    </xf>
    <xf numFmtId="38" fontId="48" fillId="31" borderId="77" xfId="34" applyFont="1" applyFill="1" applyBorder="1" applyAlignment="1">
      <alignment vertical="center"/>
    </xf>
    <xf numFmtId="179" fontId="48" fillId="28" borderId="93" xfId="34" applyNumberFormat="1" applyFont="1" applyFill="1" applyBorder="1" applyAlignment="1">
      <alignment vertical="center"/>
    </xf>
    <xf numFmtId="38" fontId="48" fillId="28" borderId="90" xfId="34" applyFont="1" applyFill="1" applyBorder="1" applyAlignment="1">
      <alignment vertical="center"/>
    </xf>
    <xf numFmtId="179" fontId="48" fillId="28" borderId="94" xfId="34" applyNumberFormat="1" applyFont="1" applyFill="1" applyBorder="1" applyAlignment="1">
      <alignment vertical="center"/>
    </xf>
    <xf numFmtId="38" fontId="48" fillId="28" borderId="94" xfId="34" applyFont="1" applyFill="1" applyBorder="1" applyAlignment="1">
      <alignment vertical="center"/>
    </xf>
    <xf numFmtId="178" fontId="48" fillId="32" borderId="90" xfId="0" applyNumberFormat="1" applyFont="1" applyFill="1" applyBorder="1" applyAlignment="1">
      <alignment vertical="center"/>
    </xf>
    <xf numFmtId="179" fontId="48" fillId="32" borderId="95" xfId="34" applyNumberFormat="1" applyFont="1" applyFill="1" applyBorder="1" applyAlignment="1">
      <alignment vertical="center"/>
    </xf>
    <xf numFmtId="38" fontId="48" fillId="32" borderId="95" xfId="34" applyFont="1" applyFill="1" applyBorder="1" applyAlignment="1">
      <alignment vertical="center"/>
    </xf>
    <xf numFmtId="38" fontId="48" fillId="29" borderId="93" xfId="34" applyFont="1" applyFill="1" applyBorder="1" applyAlignment="1">
      <alignment vertical="center"/>
    </xf>
    <xf numFmtId="38" fontId="48" fillId="28" borderId="93" xfId="34" applyFont="1" applyFill="1" applyBorder="1" applyAlignment="1">
      <alignment vertical="center"/>
    </xf>
    <xf numFmtId="38" fontId="48" fillId="28" borderId="95" xfId="34" applyFont="1" applyFill="1" applyBorder="1" applyAlignment="1">
      <alignment vertical="center"/>
    </xf>
    <xf numFmtId="38" fontId="48" fillId="31" borderId="90" xfId="34" applyFont="1" applyFill="1" applyBorder="1" applyAlignment="1">
      <alignment vertical="center"/>
    </xf>
    <xf numFmtId="38" fontId="48" fillId="28" borderId="91" xfId="34" applyFont="1" applyFill="1" applyBorder="1" applyAlignment="1">
      <alignment vertical="center"/>
    </xf>
    <xf numFmtId="38" fontId="48" fillId="29" borderId="96" xfId="34" applyFont="1" applyFill="1" applyBorder="1" applyAlignment="1">
      <alignment vertical="center"/>
    </xf>
    <xf numFmtId="0" fontId="48" fillId="30" borderId="97" xfId="0" applyFont="1" applyFill="1" applyBorder="1" applyAlignment="1">
      <alignment vertical="center"/>
    </xf>
    <xf numFmtId="38" fontId="48" fillId="30" borderId="98" xfId="34" applyFont="1" applyFill="1" applyBorder="1" applyAlignment="1">
      <alignment vertical="center"/>
    </xf>
    <xf numFmtId="0" fontId="48" fillId="31" borderId="99" xfId="0" applyFont="1" applyFill="1" applyBorder="1" applyAlignment="1">
      <alignment vertical="center"/>
    </xf>
    <xf numFmtId="38" fontId="48" fillId="31" borderId="100" xfId="34" applyFont="1" applyFill="1" applyBorder="1" applyAlignment="1">
      <alignment vertical="center"/>
    </xf>
    <xf numFmtId="38" fontId="48" fillId="32" borderId="101" xfId="34" applyFont="1" applyFill="1" applyBorder="1" applyAlignment="1">
      <alignment vertical="center"/>
    </xf>
    <xf numFmtId="38" fontId="48" fillId="32" borderId="98" xfId="34" applyFont="1" applyFill="1" applyBorder="1" applyAlignment="1">
      <alignment vertical="center"/>
    </xf>
    <xf numFmtId="38" fontId="48" fillId="32" borderId="97" xfId="34" applyFont="1" applyFill="1" applyBorder="1" applyAlignment="1">
      <alignment vertical="center"/>
    </xf>
    <xf numFmtId="0" fontId="47" fillId="32" borderId="102" xfId="0" applyFont="1" applyFill="1" applyBorder="1" applyAlignment="1">
      <alignment vertical="center"/>
    </xf>
    <xf numFmtId="38" fontId="48" fillId="29" borderId="103" xfId="34" applyFont="1" applyFill="1" applyBorder="1" applyAlignment="1">
      <alignment vertical="center"/>
    </xf>
    <xf numFmtId="38" fontId="48" fillId="28" borderId="101" xfId="34" applyFont="1" applyFill="1" applyBorder="1" applyAlignment="1">
      <alignment vertical="center"/>
    </xf>
    <xf numFmtId="38" fontId="48" fillId="28" borderId="98" xfId="34" applyFont="1" applyFill="1" applyBorder="1" applyAlignment="1">
      <alignment vertical="center"/>
    </xf>
    <xf numFmtId="38" fontId="48" fillId="28" borderId="97" xfId="34" applyFont="1" applyFill="1" applyBorder="1" applyAlignment="1">
      <alignment vertical="center"/>
    </xf>
    <xf numFmtId="38" fontId="48" fillId="28" borderId="104" xfId="34" applyFont="1" applyFill="1" applyBorder="1" applyAlignment="1">
      <alignment vertical="center"/>
    </xf>
    <xf numFmtId="178" fontId="48" fillId="32" borderId="98" xfId="0" applyNumberFormat="1" applyFont="1" applyFill="1" applyBorder="1" applyAlignment="1">
      <alignment vertical="center"/>
    </xf>
    <xf numFmtId="38" fontId="48" fillId="32" borderId="98" xfId="0" applyNumberFormat="1" applyFont="1" applyFill="1" applyBorder="1" applyAlignment="1">
      <alignment vertical="center"/>
    </xf>
    <xf numFmtId="38" fontId="48" fillId="32" borderId="97" xfId="0" applyNumberFormat="1" applyFont="1" applyFill="1" applyBorder="1" applyAlignment="1">
      <alignment vertical="center"/>
    </xf>
    <xf numFmtId="38" fontId="48" fillId="32" borderId="105" xfId="0" applyNumberFormat="1" applyFont="1" applyFill="1" applyBorder="1" applyAlignment="1">
      <alignment vertical="center"/>
    </xf>
    <xf numFmtId="38" fontId="48" fillId="30" borderId="98" xfId="0" applyNumberFormat="1" applyFont="1" applyFill="1" applyBorder="1" applyAlignment="1">
      <alignment vertical="center"/>
    </xf>
    <xf numFmtId="38" fontId="48" fillId="31" borderId="100" xfId="0" applyNumberFormat="1" applyFont="1" applyFill="1" applyBorder="1" applyAlignment="1">
      <alignment vertical="center"/>
    </xf>
    <xf numFmtId="38" fontId="48" fillId="28" borderId="103" xfId="0" applyNumberFormat="1" applyFont="1" applyFill="1" applyBorder="1" applyAlignment="1">
      <alignment vertical="center"/>
    </xf>
    <xf numFmtId="38" fontId="48" fillId="28" borderId="105" xfId="0" applyNumberFormat="1" applyFont="1" applyFill="1" applyBorder="1" applyAlignment="1">
      <alignment vertical="center"/>
    </xf>
    <xf numFmtId="38" fontId="48" fillId="29" borderId="103" xfId="0" applyNumberFormat="1" applyFont="1" applyFill="1" applyBorder="1" applyAlignment="1">
      <alignment vertical="center"/>
    </xf>
    <xf numFmtId="38" fontId="48" fillId="31" borderId="98" xfId="0" applyNumberFormat="1" applyFont="1" applyFill="1" applyBorder="1" applyAlignment="1">
      <alignment vertical="center"/>
    </xf>
    <xf numFmtId="38" fontId="48" fillId="28" borderId="98" xfId="0" applyNumberFormat="1" applyFont="1" applyFill="1" applyBorder="1" applyAlignment="1">
      <alignment vertical="center"/>
    </xf>
    <xf numFmtId="38" fontId="48" fillId="28" borderId="100" xfId="0" applyNumberFormat="1" applyFont="1" applyFill="1" applyBorder="1" applyAlignment="1">
      <alignment vertical="center"/>
    </xf>
    <xf numFmtId="0" fontId="33" fillId="32" borderId="106" xfId="0" applyFont="1" applyFill="1" applyBorder="1" applyAlignment="1">
      <alignment vertical="center" shrinkToFit="1"/>
    </xf>
    <xf numFmtId="0" fontId="33" fillId="32" borderId="89" xfId="0" applyFont="1" applyFill="1" applyBorder="1" applyAlignment="1">
      <alignment vertical="center" shrinkToFit="1"/>
    </xf>
    <xf numFmtId="0" fontId="33" fillId="32" borderId="107" xfId="0" applyFont="1" applyFill="1" applyBorder="1" applyAlignment="1">
      <alignment vertical="center" shrinkToFit="1"/>
    </xf>
    <xf numFmtId="178" fontId="48" fillId="32" borderId="108" xfId="0" applyNumberFormat="1" applyFont="1" applyFill="1" applyBorder="1" applyAlignment="1">
      <alignment vertical="center"/>
    </xf>
    <xf numFmtId="178" fontId="48" fillId="32" borderId="109" xfId="0" applyNumberFormat="1" applyFont="1" applyFill="1" applyBorder="1" applyAlignment="1">
      <alignment vertical="center"/>
    </xf>
    <xf numFmtId="178" fontId="48" fillId="32" borderId="110" xfId="0" applyNumberFormat="1" applyFont="1" applyFill="1" applyBorder="1" applyAlignment="1">
      <alignment vertical="center"/>
    </xf>
    <xf numFmtId="0" fontId="32" fillId="0" borderId="111" xfId="0" applyFont="1" applyBorder="1" applyAlignment="1">
      <alignment vertical="center"/>
    </xf>
    <xf numFmtId="0" fontId="32" fillId="0" borderId="32" xfId="0" applyFont="1" applyBorder="1" applyAlignment="1">
      <alignment vertical="center"/>
    </xf>
    <xf numFmtId="0" fontId="32" fillId="27" borderId="29" xfId="0" applyFont="1" applyFill="1" applyBorder="1" applyAlignment="1">
      <alignment vertical="center"/>
    </xf>
    <xf numFmtId="0" fontId="32" fillId="0" borderId="112" xfId="0" applyFont="1" applyBorder="1" applyAlignment="1">
      <alignment vertical="center"/>
    </xf>
    <xf numFmtId="0" fontId="32" fillId="0" borderId="113" xfId="0" applyFont="1" applyBorder="1" applyAlignment="1">
      <alignment vertical="center"/>
    </xf>
    <xf numFmtId="0" fontId="32" fillId="0" borderId="114" xfId="0" applyFont="1" applyBorder="1" applyAlignment="1">
      <alignment vertical="center"/>
    </xf>
    <xf numFmtId="0" fontId="32" fillId="0" borderId="115" xfId="0" applyFont="1" applyBorder="1" applyAlignment="1">
      <alignment vertical="center"/>
    </xf>
    <xf numFmtId="0" fontId="32" fillId="0" borderId="116" xfId="0" applyFont="1" applyBorder="1" applyAlignment="1">
      <alignment vertical="center"/>
    </xf>
    <xf numFmtId="0" fontId="32" fillId="0" borderId="117" xfId="0" applyFont="1" applyBorder="1" applyAlignment="1">
      <alignment vertical="center"/>
    </xf>
    <xf numFmtId="0" fontId="32" fillId="0" borderId="118" xfId="0" applyFont="1" applyBorder="1" applyAlignment="1">
      <alignment vertical="center"/>
    </xf>
    <xf numFmtId="38" fontId="47" fillId="0" borderId="119" xfId="34" applyFont="1" applyBorder="1" applyAlignment="1" applyProtection="1">
      <alignment vertical="center"/>
      <protection locked="0"/>
    </xf>
    <xf numFmtId="38" fontId="47" fillId="0" borderId="120" xfId="34" applyFont="1" applyBorder="1" applyAlignment="1" applyProtection="1">
      <alignment vertical="center"/>
      <protection locked="0"/>
    </xf>
    <xf numFmtId="38" fontId="47" fillId="0" borderId="121" xfId="34" applyFont="1" applyBorder="1" applyAlignment="1" applyProtection="1">
      <alignment vertical="center"/>
      <protection locked="0"/>
    </xf>
    <xf numFmtId="38" fontId="48" fillId="0" borderId="122" xfId="34" applyFont="1" applyFill="1" applyBorder="1" applyAlignment="1">
      <alignment vertical="center"/>
    </xf>
    <xf numFmtId="0" fontId="50" fillId="33" borderId="124" xfId="0" applyFont="1" applyFill="1" applyBorder="1" applyAlignment="1">
      <alignment horizontal="center" vertical="center" shrinkToFit="1"/>
    </xf>
    <xf numFmtId="0" fontId="49" fillId="33" borderId="125" xfId="0" applyFont="1" applyFill="1" applyBorder="1" applyAlignment="1">
      <alignment horizontal="center" vertical="center"/>
    </xf>
    <xf numFmtId="0" fontId="52" fillId="0" borderId="0" xfId="0" applyFont="1" applyAlignment="1">
      <alignment horizontal="center" vertical="center"/>
    </xf>
    <xf numFmtId="0" fontId="53" fillId="0" borderId="0" xfId="0" applyFont="1"/>
    <xf numFmtId="0" fontId="56" fillId="0" borderId="0" xfId="0" applyFont="1"/>
    <xf numFmtId="178" fontId="57" fillId="30" borderId="129" xfId="0" applyNumberFormat="1" applyFont="1" applyFill="1" applyBorder="1" applyAlignment="1">
      <alignment vertical="center"/>
    </xf>
    <xf numFmtId="178" fontId="57" fillId="30" borderId="86" xfId="0" applyNumberFormat="1" applyFont="1" applyFill="1" applyBorder="1" applyAlignment="1">
      <alignment vertical="center"/>
    </xf>
    <xf numFmtId="0" fontId="54" fillId="0" borderId="0" xfId="0" applyFont="1" applyAlignment="1">
      <alignment vertical="center"/>
    </xf>
    <xf numFmtId="0" fontId="0" fillId="0" borderId="20" xfId="0" applyBorder="1" applyAlignment="1">
      <alignment horizontal="center" vertical="center"/>
    </xf>
    <xf numFmtId="49" fontId="58" fillId="0" borderId="0" xfId="52" applyNumberFormat="1" applyFont="1">
      <alignment vertical="center"/>
    </xf>
    <xf numFmtId="177" fontId="60" fillId="0" borderId="0" xfId="52" applyNumberFormat="1" applyFont="1" applyAlignment="1">
      <alignment vertical="center" shrinkToFit="1"/>
    </xf>
    <xf numFmtId="177" fontId="58" fillId="0" borderId="0" xfId="52" applyNumberFormat="1" applyFont="1">
      <alignment vertical="center"/>
    </xf>
    <xf numFmtId="49" fontId="60" fillId="0" borderId="126" xfId="52" applyNumberFormat="1" applyFont="1" applyBorder="1">
      <alignment vertical="center"/>
    </xf>
    <xf numFmtId="49" fontId="60" fillId="0" borderId="34" xfId="52" applyNumberFormat="1" applyFont="1" applyBorder="1" applyAlignment="1">
      <alignment vertical="center" shrinkToFit="1"/>
    </xf>
    <xf numFmtId="49" fontId="58" fillId="0" borderId="126" xfId="52" applyNumberFormat="1" applyFont="1" applyBorder="1">
      <alignment vertical="center"/>
    </xf>
    <xf numFmtId="49" fontId="58" fillId="0" borderId="29" xfId="52" applyNumberFormat="1" applyFont="1" applyBorder="1">
      <alignment vertical="center"/>
    </xf>
    <xf numFmtId="49" fontId="58" fillId="0" borderId="34" xfId="52" applyNumberFormat="1" applyFont="1" applyBorder="1">
      <alignment vertical="center"/>
    </xf>
    <xf numFmtId="49" fontId="60" fillId="0" borderId="38" xfId="52" applyNumberFormat="1" applyFont="1" applyBorder="1" applyAlignment="1">
      <alignment vertical="top"/>
    </xf>
    <xf numFmtId="177" fontId="60" fillId="0" borderId="127" xfId="52" applyNumberFormat="1" applyFont="1" applyBorder="1" applyAlignment="1">
      <alignment vertical="center" shrinkToFit="1"/>
    </xf>
    <xf numFmtId="177" fontId="60" fillId="0" borderId="38" xfId="52" applyNumberFormat="1" applyFont="1" applyBorder="1" applyAlignment="1">
      <alignment vertical="center" wrapText="1"/>
    </xf>
    <xf numFmtId="177" fontId="60" fillId="0" borderId="39" xfId="52" applyNumberFormat="1" applyFont="1" applyBorder="1" applyAlignment="1">
      <alignment vertical="center" wrapText="1"/>
    </xf>
    <xf numFmtId="177" fontId="60" fillId="0" borderId="0" xfId="52" applyNumberFormat="1" applyFont="1" applyAlignment="1">
      <alignment vertical="center" wrapText="1"/>
    </xf>
    <xf numFmtId="181" fontId="58" fillId="0" borderId="126" xfId="52" applyNumberFormat="1" applyFont="1" applyBorder="1">
      <alignment vertical="center"/>
    </xf>
    <xf numFmtId="181" fontId="60" fillId="0" borderId="34" xfId="52" applyNumberFormat="1" applyFont="1" applyBorder="1" applyAlignment="1">
      <alignment vertical="center" shrinkToFit="1"/>
    </xf>
    <xf numFmtId="181" fontId="58" fillId="0" borderId="37" xfId="52" applyNumberFormat="1" applyFont="1" applyBorder="1" applyAlignment="1">
      <alignment vertical="center" shrinkToFit="1"/>
    </xf>
    <xf numFmtId="181" fontId="58" fillId="0" borderId="0" xfId="52" applyNumberFormat="1" applyFont="1" applyAlignment="1">
      <alignment vertical="center" shrinkToFit="1"/>
    </xf>
    <xf numFmtId="181" fontId="58" fillId="0" borderId="25" xfId="52" applyNumberFormat="1" applyFont="1" applyBorder="1" applyAlignment="1">
      <alignment vertical="center" shrinkToFit="1"/>
    </xf>
    <xf numFmtId="181" fontId="58" fillId="0" borderId="0" xfId="52" applyNumberFormat="1" applyFont="1">
      <alignment vertical="center"/>
    </xf>
    <xf numFmtId="181" fontId="58" fillId="0" borderId="37" xfId="52" applyNumberFormat="1" applyFont="1" applyBorder="1">
      <alignment vertical="center"/>
    </xf>
    <xf numFmtId="181" fontId="60" fillId="0" borderId="25" xfId="52" applyNumberFormat="1" applyFont="1" applyBorder="1" applyAlignment="1">
      <alignment vertical="center" shrinkToFit="1"/>
    </xf>
    <xf numFmtId="181" fontId="58" fillId="0" borderId="128" xfId="52" applyNumberFormat="1" applyFont="1" applyBorder="1">
      <alignment vertical="center"/>
    </xf>
    <xf numFmtId="181" fontId="60" fillId="0" borderId="55" xfId="52" applyNumberFormat="1" applyFont="1" applyBorder="1" applyAlignment="1">
      <alignment vertical="center" shrinkToFit="1"/>
    </xf>
    <xf numFmtId="181" fontId="58" fillId="0" borderId="128" xfId="52" applyNumberFormat="1" applyFont="1" applyBorder="1" applyAlignment="1">
      <alignment vertical="center" shrinkToFit="1"/>
    </xf>
    <xf numFmtId="181" fontId="58" fillId="0" borderId="53" xfId="52" applyNumberFormat="1" applyFont="1" applyBorder="1" applyAlignment="1">
      <alignment vertical="center" shrinkToFit="1"/>
    </xf>
    <xf numFmtId="181" fontId="58" fillId="0" borderId="55" xfId="52" applyNumberFormat="1" applyFont="1" applyBorder="1" applyAlignment="1">
      <alignment vertical="center" shrinkToFit="1"/>
    </xf>
    <xf numFmtId="181" fontId="58" fillId="0" borderId="126" xfId="52" applyNumberFormat="1" applyFont="1" applyBorder="1" applyAlignment="1">
      <alignment vertical="center" shrinkToFit="1"/>
    </xf>
    <xf numFmtId="181" fontId="58" fillId="0" borderId="29" xfId="52" applyNumberFormat="1" applyFont="1" applyBorder="1" applyAlignment="1">
      <alignment vertical="center" shrinkToFit="1"/>
    </xf>
    <xf numFmtId="181" fontId="58" fillId="0" borderId="34" xfId="52" applyNumberFormat="1" applyFont="1" applyBorder="1" applyAlignment="1">
      <alignment vertical="center" shrinkToFit="1"/>
    </xf>
    <xf numFmtId="181" fontId="60" fillId="0" borderId="25" xfId="52" applyNumberFormat="1" applyFont="1" applyBorder="1">
      <alignment vertical="center"/>
    </xf>
    <xf numFmtId="181" fontId="58" fillId="0" borderId="38" xfId="52" applyNumberFormat="1" applyFont="1" applyBorder="1" applyAlignment="1">
      <alignment vertical="center" shrinkToFit="1"/>
    </xf>
    <xf numFmtId="181" fontId="60" fillId="0" borderId="127" xfId="52" applyNumberFormat="1" applyFont="1" applyBorder="1" applyAlignment="1">
      <alignment vertical="center" shrinkToFit="1"/>
    </xf>
    <xf numFmtId="181" fontId="58" fillId="0" borderId="39" xfId="52" applyNumberFormat="1" applyFont="1" applyBorder="1" applyAlignment="1">
      <alignment vertical="center" shrinkToFit="1"/>
    </xf>
    <xf numFmtId="181" fontId="58" fillId="0" borderId="127" xfId="52" applyNumberFormat="1" applyFont="1" applyBorder="1" applyAlignment="1">
      <alignment vertical="center" shrinkToFit="1"/>
    </xf>
    <xf numFmtId="182" fontId="58" fillId="0" borderId="0" xfId="52" applyNumberFormat="1" applyFont="1">
      <alignment vertical="center"/>
    </xf>
    <xf numFmtId="49" fontId="60" fillId="0" borderId="29" xfId="52" applyNumberFormat="1" applyFont="1" applyBorder="1" applyAlignment="1">
      <alignment vertical="center" shrinkToFit="1"/>
    </xf>
    <xf numFmtId="49" fontId="58" fillId="0" borderId="56" xfId="52" applyNumberFormat="1" applyFont="1" applyBorder="1">
      <alignment vertical="center"/>
    </xf>
    <xf numFmtId="177" fontId="60" fillId="0" borderId="39" xfId="52" applyNumberFormat="1" applyFont="1" applyBorder="1" applyAlignment="1">
      <alignment vertical="center" shrinkToFit="1"/>
    </xf>
    <xf numFmtId="177" fontId="60" fillId="0" borderId="123" xfId="52" applyNumberFormat="1" applyFont="1" applyBorder="1" applyAlignment="1">
      <alignment vertical="center" wrapText="1"/>
    </xf>
    <xf numFmtId="182" fontId="60" fillId="0" borderId="39" xfId="52" applyNumberFormat="1" applyFont="1" applyBorder="1" applyAlignment="1">
      <alignment vertical="center" wrapText="1"/>
    </xf>
    <xf numFmtId="177" fontId="58" fillId="0" borderId="126" xfId="52" applyNumberFormat="1" applyFont="1" applyBorder="1">
      <alignment vertical="center"/>
    </xf>
    <xf numFmtId="177" fontId="60" fillId="0" borderId="29" xfId="52" applyNumberFormat="1" applyFont="1" applyBorder="1" applyAlignment="1">
      <alignment vertical="center" shrinkToFit="1"/>
    </xf>
    <xf numFmtId="177" fontId="58" fillId="0" borderId="37" xfId="52" applyNumberFormat="1" applyFont="1" applyBorder="1" applyAlignment="1">
      <alignment vertical="center" shrinkToFit="1"/>
    </xf>
    <xf numFmtId="177" fontId="58" fillId="0" borderId="0" xfId="52" applyNumberFormat="1" applyFont="1" applyAlignment="1">
      <alignment vertical="center" shrinkToFit="1"/>
    </xf>
    <xf numFmtId="177" fontId="58" fillId="0" borderId="58" xfId="52" applyNumberFormat="1" applyFont="1" applyBorder="1" applyAlignment="1">
      <alignment vertical="center" shrinkToFit="1"/>
    </xf>
    <xf numFmtId="177" fontId="58" fillId="0" borderId="37" xfId="52" applyNumberFormat="1" applyFont="1" applyBorder="1">
      <alignment vertical="center"/>
    </xf>
    <xf numFmtId="177" fontId="58" fillId="0" borderId="128" xfId="52" applyNumberFormat="1" applyFont="1" applyBorder="1">
      <alignment vertical="center"/>
    </xf>
    <xf numFmtId="177" fontId="60" fillId="0" borderId="53" xfId="52" applyNumberFormat="1" applyFont="1" applyBorder="1" applyAlignment="1">
      <alignment vertical="center" shrinkToFit="1"/>
    </xf>
    <xf numFmtId="177" fontId="58" fillId="0" borderId="128" xfId="52" applyNumberFormat="1" applyFont="1" applyBorder="1" applyAlignment="1">
      <alignment vertical="center" shrinkToFit="1"/>
    </xf>
    <xf numFmtId="177" fontId="58" fillId="0" borderId="53" xfId="52" applyNumberFormat="1" applyFont="1" applyBorder="1" applyAlignment="1">
      <alignment vertical="center" shrinkToFit="1"/>
    </xf>
    <xf numFmtId="177" fontId="58" fillId="0" borderId="20" xfId="52" applyNumberFormat="1" applyFont="1" applyBorder="1" applyAlignment="1">
      <alignment vertical="center" shrinkToFit="1"/>
    </xf>
    <xf numFmtId="177" fontId="60" fillId="0" borderId="34" xfId="52" applyNumberFormat="1" applyFont="1" applyBorder="1" applyAlignment="1">
      <alignment vertical="center" shrinkToFit="1"/>
    </xf>
    <xf numFmtId="177" fontId="58" fillId="0" borderId="126" xfId="52" applyNumberFormat="1" applyFont="1" applyBorder="1" applyAlignment="1">
      <alignment vertical="center" shrinkToFit="1"/>
    </xf>
    <xf numFmtId="177" fontId="58" fillId="0" borderId="29" xfId="52" applyNumberFormat="1" applyFont="1" applyBorder="1" applyAlignment="1">
      <alignment vertical="center" shrinkToFit="1"/>
    </xf>
    <xf numFmtId="177" fontId="58" fillId="0" borderId="56" xfId="52" applyNumberFormat="1" applyFont="1" applyBorder="1" applyAlignment="1">
      <alignment vertical="center" shrinkToFit="1"/>
    </xf>
    <xf numFmtId="177" fontId="58" fillId="0" borderId="0" xfId="52" applyNumberFormat="1" applyFont="1" applyAlignment="1">
      <alignment horizontal="center" vertical="center" shrinkToFit="1"/>
    </xf>
    <xf numFmtId="177" fontId="60" fillId="0" borderId="0" xfId="52" applyNumberFormat="1" applyFont="1">
      <alignment vertical="center"/>
    </xf>
    <xf numFmtId="177" fontId="60" fillId="0" borderId="25" xfId="52" applyNumberFormat="1" applyFont="1" applyBorder="1" applyAlignment="1">
      <alignment vertical="center" shrinkToFit="1"/>
    </xf>
    <xf numFmtId="177" fontId="58" fillId="0" borderId="38" xfId="52" applyNumberFormat="1" applyFont="1" applyBorder="1" applyAlignment="1">
      <alignment vertical="center" shrinkToFit="1"/>
    </xf>
    <xf numFmtId="177" fontId="58" fillId="0" borderId="39" xfId="52" applyNumberFormat="1" applyFont="1" applyBorder="1" applyAlignment="1">
      <alignment vertical="center" shrinkToFit="1"/>
    </xf>
    <xf numFmtId="177" fontId="58" fillId="0" borderId="123" xfId="52" applyNumberFormat="1" applyFont="1" applyBorder="1" applyAlignment="1">
      <alignment vertical="center" shrinkToFit="1"/>
    </xf>
    <xf numFmtId="177" fontId="60" fillId="0" borderId="55" xfId="52" applyNumberFormat="1" applyFont="1" applyBorder="1" applyAlignment="1">
      <alignment vertical="center" shrinkToFit="1"/>
    </xf>
    <xf numFmtId="177" fontId="58" fillId="0" borderId="0" xfId="53" applyNumberFormat="1" applyFont="1"/>
    <xf numFmtId="178" fontId="64" fillId="31" borderId="129" xfId="0" applyNumberFormat="1" applyFont="1" applyFill="1" applyBorder="1" applyAlignment="1">
      <alignment vertical="center"/>
    </xf>
    <xf numFmtId="178" fontId="64" fillId="31" borderId="86" xfId="0" applyNumberFormat="1" applyFont="1" applyFill="1" applyBorder="1" applyAlignment="1">
      <alignment vertical="center"/>
    </xf>
    <xf numFmtId="49" fontId="58" fillId="0" borderId="0" xfId="63" applyNumberFormat="1" applyFont="1">
      <alignment vertical="center"/>
    </xf>
    <xf numFmtId="177" fontId="60" fillId="0" borderId="0" xfId="63" applyNumberFormat="1" applyFont="1" applyAlignment="1">
      <alignment vertical="center" shrinkToFit="1"/>
    </xf>
    <xf numFmtId="177" fontId="58" fillId="0" borderId="0" xfId="63" applyNumberFormat="1" applyFont="1">
      <alignment vertical="center"/>
    </xf>
    <xf numFmtId="183" fontId="58" fillId="0" borderId="0" xfId="63" applyNumberFormat="1" applyFont="1" applyAlignment="1">
      <alignment vertical="center" shrinkToFit="1"/>
    </xf>
    <xf numFmtId="49" fontId="60" fillId="0" borderId="126" xfId="63" applyNumberFormat="1" applyFont="1" applyBorder="1">
      <alignment vertical="center"/>
    </xf>
    <xf numFmtId="49" fontId="60" fillId="0" borderId="34" xfId="63" applyNumberFormat="1" applyFont="1" applyBorder="1" applyAlignment="1">
      <alignment vertical="center" shrinkToFit="1"/>
    </xf>
    <xf numFmtId="49" fontId="58" fillId="0" borderId="126" xfId="63" applyNumberFormat="1" applyFont="1" applyBorder="1">
      <alignment vertical="center"/>
    </xf>
    <xf numFmtId="49" fontId="58" fillId="0" borderId="29" xfId="63" applyNumberFormat="1" applyFont="1" applyBorder="1">
      <alignment vertical="center"/>
    </xf>
    <xf numFmtId="183" fontId="58" fillId="0" borderId="56" xfId="63" applyNumberFormat="1" applyFont="1" applyBorder="1" applyAlignment="1">
      <alignment vertical="center" shrinkToFit="1"/>
    </xf>
    <xf numFmtId="49" fontId="60" fillId="0" borderId="38" xfId="63" applyNumberFormat="1" applyFont="1" applyBorder="1" applyAlignment="1">
      <alignment vertical="top"/>
    </xf>
    <xf numFmtId="177" fontId="60" fillId="0" borderId="127" xfId="63" applyNumberFormat="1" applyFont="1" applyBorder="1" applyAlignment="1">
      <alignment vertical="center" shrinkToFit="1"/>
    </xf>
    <xf numFmtId="183" fontId="60" fillId="0" borderId="58" xfId="63" applyNumberFormat="1" applyFont="1" applyBorder="1" applyAlignment="1">
      <alignment vertical="center" shrinkToFit="1"/>
    </xf>
    <xf numFmtId="177" fontId="60" fillId="0" borderId="0" xfId="63" applyNumberFormat="1" applyFont="1" applyAlignment="1">
      <alignment vertical="center" wrapText="1"/>
    </xf>
    <xf numFmtId="181" fontId="58" fillId="0" borderId="126" xfId="63" applyNumberFormat="1" applyFont="1" applyBorder="1">
      <alignment vertical="center"/>
    </xf>
    <xf numFmtId="181" fontId="58" fillId="0" borderId="37" xfId="63" applyNumberFormat="1" applyFont="1" applyBorder="1" applyAlignment="1">
      <alignment vertical="center" shrinkToFit="1"/>
    </xf>
    <xf numFmtId="181" fontId="58" fillId="0" borderId="0" xfId="63" applyNumberFormat="1" applyFont="1" applyAlignment="1">
      <alignment vertical="center" shrinkToFit="1"/>
    </xf>
    <xf numFmtId="181" fontId="58" fillId="0" borderId="58" xfId="63" applyNumberFormat="1" applyFont="1" applyBorder="1" applyAlignment="1">
      <alignment vertical="center" shrinkToFit="1"/>
    </xf>
    <xf numFmtId="181" fontId="58" fillId="0" borderId="0" xfId="63" applyNumberFormat="1" applyFont="1">
      <alignment vertical="center"/>
    </xf>
    <xf numFmtId="181" fontId="58" fillId="0" borderId="37" xfId="63" applyNumberFormat="1" applyFont="1" applyBorder="1">
      <alignment vertical="center"/>
    </xf>
    <xf numFmtId="181" fontId="58" fillId="0" borderId="58" xfId="53" applyNumberFormat="1" applyFont="1" applyBorder="1" applyAlignment="1">
      <alignment vertical="center" shrinkToFit="1"/>
    </xf>
    <xf numFmtId="181" fontId="58" fillId="0" borderId="123" xfId="63" applyNumberFormat="1" applyFont="1" applyBorder="1" applyAlignment="1">
      <alignment vertical="center" shrinkToFit="1"/>
    </xf>
    <xf numFmtId="181" fontId="58" fillId="0" borderId="128" xfId="63" applyNumberFormat="1" applyFont="1" applyBorder="1">
      <alignment vertical="center"/>
    </xf>
    <xf numFmtId="181" fontId="60" fillId="0" borderId="53" xfId="63" applyNumberFormat="1" applyFont="1" applyBorder="1" applyAlignment="1">
      <alignment vertical="center" shrinkToFit="1"/>
    </xf>
    <xf numFmtId="181" fontId="58" fillId="0" borderId="53" xfId="63" applyNumberFormat="1" applyFont="1" applyBorder="1">
      <alignment vertical="center"/>
    </xf>
    <xf numFmtId="181" fontId="58" fillId="0" borderId="55" xfId="63" applyNumberFormat="1" applyFont="1" applyBorder="1">
      <alignment vertical="center"/>
    </xf>
    <xf numFmtId="181" fontId="58" fillId="0" borderId="38" xfId="63" applyNumberFormat="1" applyFont="1" applyBorder="1">
      <alignment vertical="center"/>
    </xf>
    <xf numFmtId="181" fontId="60" fillId="0" borderId="39" xfId="63" applyNumberFormat="1" applyFont="1" applyBorder="1">
      <alignment vertical="center"/>
    </xf>
    <xf numFmtId="181" fontId="58" fillId="0" borderId="39" xfId="63" applyNumberFormat="1" applyFont="1" applyBorder="1">
      <alignment vertical="center"/>
    </xf>
    <xf numFmtId="181" fontId="58" fillId="0" borderId="127" xfId="63" applyNumberFormat="1" applyFont="1" applyBorder="1">
      <alignment vertical="center"/>
    </xf>
    <xf numFmtId="3" fontId="27" fillId="0" borderId="0" xfId="47" applyNumberFormat="1" applyFont="1" applyAlignment="1">
      <alignment horizontal="left" vertical="top"/>
    </xf>
    <xf numFmtId="0" fontId="3" fillId="0" borderId="0" xfId="47"/>
    <xf numFmtId="0" fontId="3" fillId="0" borderId="0" xfId="47" applyAlignment="1">
      <alignment horizontal="left"/>
    </xf>
    <xf numFmtId="0" fontId="3" fillId="0" borderId="0" xfId="47" applyAlignment="1">
      <alignment horizontal="right"/>
    </xf>
    <xf numFmtId="3" fontId="29" fillId="0" borderId="187" xfId="47" applyNumberFormat="1" applyFont="1" applyBorder="1" applyAlignment="1">
      <alignment horizontal="center" vertical="center" shrinkToFit="1"/>
    </xf>
    <xf numFmtId="3" fontId="28" fillId="0" borderId="53" xfId="47" applyNumberFormat="1" applyFont="1" applyBorder="1" applyAlignment="1">
      <alignment horizontal="center" vertical="center" shrinkToFit="1"/>
    </xf>
    <xf numFmtId="3" fontId="28" fillId="0" borderId="29" xfId="47" applyNumberFormat="1" applyFont="1" applyBorder="1" applyAlignment="1">
      <alignment horizontal="justify" vertical="center" shrinkToFit="1"/>
    </xf>
    <xf numFmtId="3" fontId="66" fillId="0" borderId="191" xfId="47" applyNumberFormat="1" applyFont="1" applyBorder="1" applyAlignment="1">
      <alignment horizontal="center" vertical="center" wrapText="1"/>
    </xf>
    <xf numFmtId="3" fontId="66" fillId="0" borderId="192" xfId="47" applyNumberFormat="1" applyFont="1" applyBorder="1" applyAlignment="1">
      <alignment horizontal="center" vertical="center" wrapText="1"/>
    </xf>
    <xf numFmtId="0" fontId="6" fillId="0" borderId="10" xfId="47" applyFont="1" applyBorder="1" applyAlignment="1">
      <alignment horizontal="left" vertical="center" shrinkToFit="1"/>
    </xf>
    <xf numFmtId="0" fontId="6" fillId="0" borderId="11" xfId="47" applyFont="1" applyBorder="1" applyAlignment="1">
      <alignment horizontal="left" vertical="center" shrinkToFit="1"/>
    </xf>
    <xf numFmtId="182" fontId="65" fillId="0" borderId="11" xfId="36" applyNumberFormat="1" applyFont="1" applyBorder="1" applyAlignment="1">
      <alignment vertical="center" shrinkToFit="1"/>
    </xf>
    <xf numFmtId="182" fontId="65" fillId="0" borderId="14" xfId="36" applyNumberFormat="1" applyFont="1" applyBorder="1" applyAlignment="1">
      <alignment vertical="center" shrinkToFit="1"/>
    </xf>
    <xf numFmtId="183" fontId="3" fillId="0" borderId="11" xfId="47" applyNumberFormat="1" applyBorder="1" applyAlignment="1">
      <alignment vertical="center" shrinkToFit="1"/>
    </xf>
    <xf numFmtId="183" fontId="3" fillId="0" borderId="12" xfId="47" applyNumberFormat="1" applyBorder="1" applyAlignment="1">
      <alignment vertical="center" shrinkToFit="1"/>
    </xf>
    <xf numFmtId="0" fontId="6" fillId="0" borderId="13" xfId="47" applyFont="1" applyBorder="1" applyAlignment="1">
      <alignment horizontal="left" vertical="center" shrinkToFit="1"/>
    </xf>
    <xf numFmtId="0" fontId="6" fillId="0" borderId="14" xfId="47" applyFont="1" applyBorder="1" applyAlignment="1">
      <alignment horizontal="left" vertical="center" shrinkToFit="1"/>
    </xf>
    <xf numFmtId="183" fontId="3" fillId="0" borderId="14" xfId="47" applyNumberFormat="1" applyBorder="1" applyAlignment="1">
      <alignment vertical="center" shrinkToFit="1"/>
    </xf>
    <xf numFmtId="183" fontId="3" fillId="0" borderId="15" xfId="47" applyNumberFormat="1" applyBorder="1" applyAlignment="1">
      <alignment vertical="center" shrinkToFit="1"/>
    </xf>
    <xf numFmtId="0" fontId="6" fillId="0" borderId="13" xfId="47" applyFont="1" applyBorder="1" applyAlignment="1">
      <alignment horizontal="left" shrinkToFit="1"/>
    </xf>
    <xf numFmtId="182" fontId="3" fillId="0" borderId="14" xfId="47" applyNumberFormat="1" applyBorder="1" applyAlignment="1">
      <alignment vertical="center" shrinkToFit="1"/>
    </xf>
    <xf numFmtId="0" fontId="3" fillId="0" borderId="16" xfId="47" applyBorder="1" applyAlignment="1">
      <alignment horizontal="left" shrinkToFit="1"/>
    </xf>
    <xf numFmtId="0" fontId="3" fillId="0" borderId="17" xfId="47" applyBorder="1" applyAlignment="1">
      <alignment horizontal="center" vertical="center" shrinkToFit="1"/>
    </xf>
    <xf numFmtId="182" fontId="65" fillId="0" borderId="17" xfId="36" applyNumberFormat="1" applyFont="1" applyBorder="1" applyAlignment="1">
      <alignment vertical="center" shrinkToFit="1"/>
    </xf>
    <xf numFmtId="182" fontId="67" fillId="0" borderId="17" xfId="47" applyNumberFormat="1" applyFont="1" applyBorder="1" applyAlignment="1">
      <alignment vertical="center" shrinkToFit="1"/>
    </xf>
    <xf numFmtId="182" fontId="67" fillId="0" borderId="18" xfId="47" applyNumberFormat="1" applyFont="1" applyBorder="1" applyAlignment="1">
      <alignment vertical="center" shrinkToFit="1"/>
    </xf>
    <xf numFmtId="183" fontId="67" fillId="0" borderId="17" xfId="47" applyNumberFormat="1" applyFont="1" applyBorder="1" applyAlignment="1">
      <alignment vertical="center" shrinkToFit="1"/>
    </xf>
    <xf numFmtId="183" fontId="67" fillId="0" borderId="19" xfId="47" applyNumberFormat="1" applyFont="1" applyBorder="1" applyAlignment="1">
      <alignment vertical="center" shrinkToFit="1"/>
    </xf>
    <xf numFmtId="178" fontId="46" fillId="0" borderId="78" xfId="0" applyNumberFormat="1" applyFont="1" applyBorder="1" applyAlignment="1" applyProtection="1">
      <alignment horizontal="center" vertical="center" shrinkToFit="1"/>
      <protection locked="0"/>
    </xf>
    <xf numFmtId="0" fontId="68" fillId="0" borderId="0" xfId="0" applyFont="1" applyAlignment="1">
      <alignment vertical="center"/>
    </xf>
    <xf numFmtId="0" fontId="0" fillId="0" borderId="0" xfId="0" applyAlignment="1">
      <alignment horizontal="left"/>
    </xf>
    <xf numFmtId="38" fontId="3" fillId="0" borderId="20" xfId="34" applyFont="1" applyFill="1" applyBorder="1" applyAlignment="1">
      <alignment horizontal="right" vertical="center"/>
    </xf>
    <xf numFmtId="176" fontId="30" fillId="0" borderId="20" xfId="0" applyNumberFormat="1" applyFont="1" applyBorder="1" applyAlignment="1">
      <alignment horizontal="right" vertical="center" shrinkToFit="1"/>
    </xf>
    <xf numFmtId="3" fontId="0" fillId="0" borderId="20" xfId="0" applyNumberFormat="1" applyBorder="1" applyAlignment="1">
      <alignment horizontal="right" vertical="center"/>
    </xf>
    <xf numFmtId="38" fontId="0" fillId="0" borderId="0" xfId="34" applyFont="1" applyFill="1" applyAlignment="1">
      <alignment horizontal="right"/>
    </xf>
    <xf numFmtId="38" fontId="0" fillId="0" borderId="20" xfId="34" applyFont="1" applyFill="1" applyBorder="1" applyAlignment="1">
      <alignment horizontal="right"/>
    </xf>
    <xf numFmtId="0" fontId="6" fillId="0" borderId="20" xfId="0" applyFont="1" applyBorder="1" applyAlignment="1">
      <alignment horizontal="center" vertical="center" wrapText="1" shrinkToFit="1"/>
    </xf>
    <xf numFmtId="176" fontId="30" fillId="37" borderId="20" xfId="0" applyNumberFormat="1" applyFont="1" applyFill="1" applyBorder="1" applyAlignment="1">
      <alignment horizontal="right" vertical="center" shrinkToFit="1"/>
    </xf>
    <xf numFmtId="181" fontId="58" fillId="0" borderId="126" xfId="63" applyNumberFormat="1" applyFont="1" applyBorder="1" applyAlignment="1">
      <alignment vertical="center" shrinkToFit="1"/>
    </xf>
    <xf numFmtId="0" fontId="33" fillId="32" borderId="86" xfId="0" applyFont="1" applyFill="1" applyBorder="1" applyAlignment="1">
      <alignment vertical="center"/>
    </xf>
    <xf numFmtId="0" fontId="0" fillId="0" borderId="0" xfId="0" applyAlignment="1">
      <alignment vertical="center" wrapText="1"/>
    </xf>
    <xf numFmtId="0" fontId="26" fillId="0" borderId="0" xfId="28" applyAlignment="1" applyProtection="1">
      <alignment vertical="center"/>
    </xf>
    <xf numFmtId="0" fontId="33" fillId="29" borderId="130" xfId="0" applyFont="1" applyFill="1" applyBorder="1" applyAlignment="1">
      <alignment horizontal="centerContinuous" vertical="center"/>
    </xf>
    <xf numFmtId="0" fontId="33" fillId="29" borderId="132" xfId="0" applyFont="1" applyFill="1" applyBorder="1" applyAlignment="1">
      <alignment horizontal="centerContinuous" vertical="center"/>
    </xf>
    <xf numFmtId="0" fontId="33" fillId="29" borderId="61" xfId="0" applyFont="1" applyFill="1" applyBorder="1" applyAlignment="1">
      <alignment horizontal="centerContinuous" vertical="center"/>
    </xf>
    <xf numFmtId="0" fontId="33" fillId="29" borderId="128" xfId="0" applyFont="1" applyFill="1" applyBorder="1" applyAlignment="1">
      <alignment horizontal="centerContinuous" vertical="center"/>
    </xf>
    <xf numFmtId="0" fontId="33" fillId="29" borderId="53" xfId="0" applyFont="1" applyFill="1" applyBorder="1" applyAlignment="1">
      <alignment horizontal="centerContinuous" vertical="center"/>
    </xf>
    <xf numFmtId="0" fontId="33" fillId="29" borderId="142" xfId="0" applyFont="1" applyFill="1" applyBorder="1" applyAlignment="1">
      <alignment horizontal="centerContinuous" vertical="center"/>
    </xf>
    <xf numFmtId="0" fontId="33" fillId="34" borderId="137" xfId="0" applyFont="1" applyFill="1" applyBorder="1" applyAlignment="1">
      <alignment horizontal="centerContinuous" vertical="center"/>
    </xf>
    <xf numFmtId="0" fontId="33" fillId="34" borderId="138" xfId="0" applyFont="1" applyFill="1" applyBorder="1" applyAlignment="1">
      <alignment horizontal="centerContinuous" vertical="center"/>
    </xf>
    <xf numFmtId="0" fontId="33" fillId="34" borderId="139" xfId="0" applyFont="1" applyFill="1" applyBorder="1" applyAlignment="1">
      <alignment horizontal="centerContinuous" vertical="center"/>
    </xf>
    <xf numFmtId="183" fontId="58" fillId="0" borderId="56" xfId="52" applyNumberFormat="1" applyFont="1" applyBorder="1">
      <alignment vertical="center"/>
    </xf>
    <xf numFmtId="183" fontId="58" fillId="0" borderId="58" xfId="52" applyNumberFormat="1" applyFont="1" applyBorder="1">
      <alignment vertical="center"/>
    </xf>
    <xf numFmtId="183" fontId="58" fillId="0" borderId="123" xfId="52" applyNumberFormat="1" applyFont="1" applyBorder="1">
      <alignment vertical="center"/>
    </xf>
    <xf numFmtId="176" fontId="58" fillId="0" borderId="20" xfId="52" applyNumberFormat="1" applyFont="1" applyBorder="1" applyAlignment="1">
      <alignment vertical="center" shrinkToFit="1"/>
    </xf>
    <xf numFmtId="181" fontId="58" fillId="0" borderId="56" xfId="52" applyNumberFormat="1" applyFont="1" applyBorder="1">
      <alignment vertical="center"/>
    </xf>
    <xf numFmtId="181" fontId="58" fillId="0" borderId="58" xfId="52" applyNumberFormat="1" applyFont="1" applyBorder="1">
      <alignment vertical="center"/>
    </xf>
    <xf numFmtId="181" fontId="58" fillId="0" borderId="123" xfId="52" applyNumberFormat="1" applyFont="1" applyBorder="1">
      <alignment vertical="center"/>
    </xf>
    <xf numFmtId="181" fontId="58" fillId="0" borderId="20" xfId="52" applyNumberFormat="1" applyFont="1" applyBorder="1">
      <alignment vertical="center"/>
    </xf>
    <xf numFmtId="176" fontId="58" fillId="0" borderId="20" xfId="52" applyNumberFormat="1" applyFont="1" applyBorder="1">
      <alignment vertical="center"/>
    </xf>
    <xf numFmtId="0" fontId="44" fillId="0" borderId="0" xfId="0" applyFont="1" applyAlignment="1">
      <alignment horizontal="center" vertical="center"/>
    </xf>
    <xf numFmtId="0" fontId="26" fillId="0" borderId="0" xfId="28" applyAlignment="1" applyProtection="1">
      <alignment vertical="center"/>
    </xf>
    <xf numFmtId="0" fontId="33" fillId="35" borderId="140" xfId="0" applyFont="1" applyFill="1" applyBorder="1" applyAlignment="1" applyProtection="1">
      <alignment horizontal="center" vertical="center"/>
      <protection locked="0"/>
    </xf>
    <xf numFmtId="0" fontId="33" fillId="35" borderId="141" xfId="0" applyFont="1" applyFill="1" applyBorder="1" applyAlignment="1" applyProtection="1">
      <alignment horizontal="center" vertical="center"/>
      <protection locked="0"/>
    </xf>
    <xf numFmtId="0" fontId="33" fillId="32" borderId="130" xfId="0" applyFont="1" applyFill="1" applyBorder="1" applyAlignment="1">
      <alignment horizontal="center" vertical="center"/>
    </xf>
    <xf numFmtId="0" fontId="33" fillId="32" borderId="61" xfId="0" applyFont="1" applyFill="1" applyBorder="1" applyAlignment="1">
      <alignment horizontal="center" vertical="center"/>
    </xf>
    <xf numFmtId="0" fontId="33" fillId="32" borderId="96" xfId="0" applyFont="1" applyFill="1" applyBorder="1" applyAlignment="1">
      <alignment horizontal="center" vertical="center"/>
    </xf>
    <xf numFmtId="0" fontId="33" fillId="32" borderId="131" xfId="0" applyFont="1" applyFill="1" applyBorder="1" applyAlignment="1">
      <alignment horizontal="center" vertical="center"/>
    </xf>
    <xf numFmtId="0" fontId="33" fillId="32" borderId="132" xfId="0" applyFont="1" applyFill="1" applyBorder="1" applyAlignment="1">
      <alignment horizontal="center" vertical="center"/>
    </xf>
    <xf numFmtId="0" fontId="33" fillId="32" borderId="103" xfId="0" applyFont="1" applyFill="1" applyBorder="1" applyAlignment="1">
      <alignment horizontal="center" vertical="center"/>
    </xf>
    <xf numFmtId="0" fontId="33" fillId="32" borderId="105" xfId="0" applyFont="1" applyFill="1" applyBorder="1" applyAlignment="1">
      <alignment horizontal="center" vertical="center"/>
    </xf>
    <xf numFmtId="0" fontId="47" fillId="32" borderId="186" xfId="0" applyFont="1" applyFill="1" applyBorder="1" applyAlignment="1">
      <alignment horizontal="center" vertical="center" wrapText="1"/>
    </xf>
    <xf numFmtId="0" fontId="47" fillId="32" borderId="64" xfId="0" applyFont="1" applyFill="1" applyBorder="1" applyAlignment="1">
      <alignment horizontal="center" vertical="center"/>
    </xf>
    <xf numFmtId="0" fontId="47" fillId="32" borderId="67" xfId="0" applyFont="1" applyFill="1" applyBorder="1" applyAlignment="1">
      <alignment horizontal="center" vertical="center"/>
    </xf>
    <xf numFmtId="38" fontId="48" fillId="32" borderId="133" xfId="34" applyFont="1" applyFill="1" applyBorder="1" applyAlignment="1">
      <alignment horizontal="center" vertical="center"/>
    </xf>
    <xf numFmtId="38" fontId="48" fillId="32" borderId="134" xfId="34" applyFont="1" applyFill="1" applyBorder="1" applyAlignment="1">
      <alignment horizontal="center" vertical="center"/>
    </xf>
    <xf numFmtId="38" fontId="48" fillId="32" borderId="135" xfId="34" applyFont="1" applyFill="1" applyBorder="1" applyAlignment="1">
      <alignment horizontal="center" vertical="center"/>
    </xf>
    <xf numFmtId="178" fontId="48" fillId="32" borderId="133" xfId="0" applyNumberFormat="1" applyFont="1" applyFill="1" applyBorder="1" applyAlignment="1">
      <alignment horizontal="center" vertical="center"/>
    </xf>
    <xf numFmtId="0" fontId="48" fillId="32" borderId="134" xfId="0" applyFont="1" applyFill="1" applyBorder="1" applyAlignment="1">
      <alignment horizontal="center" vertical="center"/>
    </xf>
    <xf numFmtId="0" fontId="48" fillId="32" borderId="135" xfId="0" applyFont="1" applyFill="1" applyBorder="1" applyAlignment="1">
      <alignment horizontal="center" vertical="center"/>
    </xf>
    <xf numFmtId="38" fontId="47" fillId="32" borderId="136" xfId="34" applyFont="1" applyFill="1" applyBorder="1" applyAlignment="1">
      <alignment horizontal="center" vertical="center"/>
    </xf>
    <xf numFmtId="38" fontId="47" fillId="32" borderId="62" xfId="34" applyFont="1" applyFill="1" applyBorder="1" applyAlignment="1">
      <alignment horizontal="center" vertical="center"/>
    </xf>
    <xf numFmtId="38" fontId="47" fillId="32" borderId="68" xfId="34" applyFont="1" applyFill="1" applyBorder="1" applyAlignment="1">
      <alignment horizontal="center" vertical="center"/>
    </xf>
    <xf numFmtId="0" fontId="32" fillId="28" borderId="146" xfId="0" applyFont="1" applyFill="1" applyBorder="1" applyAlignment="1">
      <alignment horizontal="center" vertical="center" shrinkToFit="1"/>
    </xf>
    <xf numFmtId="0" fontId="32" fillId="28" borderId="147" xfId="0" applyFont="1" applyFill="1" applyBorder="1" applyAlignment="1">
      <alignment horizontal="center" vertical="center" shrinkToFit="1"/>
    </xf>
    <xf numFmtId="0" fontId="32" fillId="28" borderId="148" xfId="0" applyFont="1" applyFill="1" applyBorder="1" applyAlignment="1">
      <alignment horizontal="center" vertical="center" shrinkToFit="1"/>
    </xf>
    <xf numFmtId="0" fontId="32" fillId="28" borderId="143" xfId="0" applyFont="1" applyFill="1" applyBorder="1" applyAlignment="1">
      <alignment horizontal="center" vertical="center" shrinkToFit="1"/>
    </xf>
    <xf numFmtId="0" fontId="32" fillId="28" borderId="144" xfId="0" applyFont="1" applyFill="1" applyBorder="1" applyAlignment="1">
      <alignment horizontal="center" vertical="center" shrinkToFit="1"/>
    </xf>
    <xf numFmtId="0" fontId="32" fillId="28" borderId="145" xfId="0" applyFont="1" applyFill="1" applyBorder="1" applyAlignment="1">
      <alignment horizontal="center" vertical="center" shrinkToFit="1"/>
    </xf>
    <xf numFmtId="0" fontId="32" fillId="36" borderId="149" xfId="0" applyFont="1" applyFill="1" applyBorder="1" applyAlignment="1">
      <alignment horizontal="center" vertical="center" shrinkToFit="1"/>
    </xf>
    <xf numFmtId="0" fontId="32" fillId="36" borderId="150" xfId="0" applyFont="1" applyFill="1" applyBorder="1" applyAlignment="1">
      <alignment horizontal="center" vertical="center" shrinkToFit="1"/>
    </xf>
    <xf numFmtId="0" fontId="32" fillId="36" borderId="151" xfId="0" applyFont="1" applyFill="1" applyBorder="1" applyAlignment="1">
      <alignment horizontal="center" vertical="center" shrinkToFit="1"/>
    </xf>
    <xf numFmtId="0" fontId="32" fillId="30" borderId="143" xfId="0" applyFont="1" applyFill="1" applyBorder="1" applyAlignment="1">
      <alignment horizontal="center" vertical="center" shrinkToFit="1"/>
    </xf>
    <xf numFmtId="0" fontId="32" fillId="30" borderId="144" xfId="0" applyFont="1" applyFill="1" applyBorder="1" applyAlignment="1">
      <alignment horizontal="center" vertical="center" shrinkToFit="1"/>
    </xf>
    <xf numFmtId="0" fontId="32" fillId="30" borderId="145" xfId="0" applyFont="1" applyFill="1" applyBorder="1" applyAlignment="1">
      <alignment horizontal="center" vertical="center" shrinkToFit="1"/>
    </xf>
    <xf numFmtId="0" fontId="32" fillId="31" borderId="143" xfId="0" applyFont="1" applyFill="1" applyBorder="1" applyAlignment="1">
      <alignment horizontal="center" vertical="center" shrinkToFit="1"/>
    </xf>
    <xf numFmtId="0" fontId="32" fillId="31" borderId="144" xfId="0" applyFont="1" applyFill="1" applyBorder="1" applyAlignment="1">
      <alignment horizontal="center" vertical="center" shrinkToFit="1"/>
    </xf>
    <xf numFmtId="0" fontId="32" fillId="31" borderId="145" xfId="0" applyFont="1" applyFill="1" applyBorder="1" applyAlignment="1">
      <alignment horizontal="center" vertical="center" shrinkToFit="1"/>
    </xf>
    <xf numFmtId="0" fontId="32" fillId="29" borderId="143" xfId="0" applyFont="1" applyFill="1" applyBorder="1" applyAlignment="1">
      <alignment horizontal="center" vertical="center" shrinkToFit="1"/>
    </xf>
    <xf numFmtId="0" fontId="32" fillId="29" borderId="144" xfId="0" applyFont="1" applyFill="1" applyBorder="1" applyAlignment="1">
      <alignment horizontal="center" vertical="center" shrinkToFit="1"/>
    </xf>
    <xf numFmtId="0" fontId="32" fillId="29" borderId="145" xfId="0" applyFont="1" applyFill="1" applyBorder="1" applyAlignment="1">
      <alignment horizontal="center" vertical="center" shrinkToFit="1"/>
    </xf>
    <xf numFmtId="0" fontId="32" fillId="29" borderId="76" xfId="0" applyFont="1" applyFill="1" applyBorder="1" applyAlignment="1">
      <alignment horizontal="center" vertical="center" shrinkToFit="1"/>
    </xf>
    <xf numFmtId="0" fontId="32" fillId="29" borderId="110" xfId="0" applyFont="1" applyFill="1" applyBorder="1" applyAlignment="1">
      <alignment horizontal="center" vertical="center" shrinkToFit="1"/>
    </xf>
    <xf numFmtId="0" fontId="32" fillId="29" borderId="152" xfId="0" applyFont="1" applyFill="1" applyBorder="1" applyAlignment="1">
      <alignment horizontal="center" vertical="center" shrinkToFit="1"/>
    </xf>
    <xf numFmtId="0" fontId="32" fillId="29" borderId="40" xfId="0" applyFont="1" applyFill="1" applyBorder="1" applyAlignment="1">
      <alignment horizontal="center" vertical="center" shrinkToFit="1"/>
    </xf>
    <xf numFmtId="0" fontId="32" fillId="29" borderId="111" xfId="0" applyFont="1" applyFill="1" applyBorder="1" applyAlignment="1">
      <alignment horizontal="center" vertical="center" shrinkToFit="1"/>
    </xf>
    <xf numFmtId="0" fontId="32" fillId="29" borderId="153" xfId="0" applyFont="1" applyFill="1" applyBorder="1" applyAlignment="1">
      <alignment horizontal="center" vertical="center" shrinkToFit="1"/>
    </xf>
    <xf numFmtId="0" fontId="32" fillId="32" borderId="143" xfId="0" applyFont="1" applyFill="1" applyBorder="1" applyAlignment="1">
      <alignment horizontal="center" vertical="center" shrinkToFit="1"/>
    </xf>
    <xf numFmtId="0" fontId="32" fillId="32" borderId="144" xfId="0" applyFont="1" applyFill="1" applyBorder="1" applyAlignment="1">
      <alignment horizontal="center" vertical="center" shrinkToFit="1"/>
    </xf>
    <xf numFmtId="0" fontId="32" fillId="32" borderId="145" xfId="0" applyFont="1" applyFill="1" applyBorder="1" applyAlignment="1">
      <alignment horizontal="center" vertical="center" shrinkToFit="1"/>
    </xf>
    <xf numFmtId="0" fontId="32" fillId="32" borderId="146" xfId="0" applyFont="1" applyFill="1" applyBorder="1" applyAlignment="1">
      <alignment horizontal="center" vertical="center" shrinkToFit="1"/>
    </xf>
    <xf numFmtId="0" fontId="32" fillId="32" borderId="147" xfId="0" applyFont="1" applyFill="1" applyBorder="1" applyAlignment="1">
      <alignment horizontal="center" vertical="center" shrinkToFit="1"/>
    </xf>
    <xf numFmtId="0" fontId="32" fillId="32" borderId="148" xfId="0" applyFont="1" applyFill="1" applyBorder="1" applyAlignment="1">
      <alignment horizontal="center" vertical="center" shrinkToFit="1"/>
    </xf>
    <xf numFmtId="0" fontId="32" fillId="31" borderId="146" xfId="0" applyFont="1" applyFill="1" applyBorder="1" applyAlignment="1">
      <alignment horizontal="center" vertical="center" shrinkToFit="1"/>
    </xf>
    <xf numFmtId="0" fontId="32" fillId="31" borderId="147" xfId="0" applyFont="1" applyFill="1" applyBorder="1" applyAlignment="1">
      <alignment horizontal="center" vertical="center" shrinkToFit="1"/>
    </xf>
    <xf numFmtId="0" fontId="32" fillId="31" borderId="148" xfId="0" applyFont="1" applyFill="1" applyBorder="1" applyAlignment="1">
      <alignment horizontal="center" vertical="center" shrinkToFit="1"/>
    </xf>
    <xf numFmtId="0" fontId="32" fillId="30" borderId="146" xfId="0" applyFont="1" applyFill="1" applyBorder="1" applyAlignment="1">
      <alignment horizontal="center" vertical="center" shrinkToFit="1"/>
    </xf>
    <xf numFmtId="0" fontId="32" fillId="30" borderId="147" xfId="0" applyFont="1" applyFill="1" applyBorder="1" applyAlignment="1">
      <alignment horizontal="center" vertical="center" shrinkToFit="1"/>
    </xf>
    <xf numFmtId="0" fontId="32" fillId="30" borderId="148" xfId="0" applyFont="1" applyFill="1" applyBorder="1" applyAlignment="1">
      <alignment horizontal="center" vertical="center" shrinkToFit="1"/>
    </xf>
    <xf numFmtId="0" fontId="32" fillId="30" borderId="146" xfId="0" applyFont="1" applyFill="1" applyBorder="1" applyAlignment="1">
      <alignment horizontal="center" vertical="center"/>
    </xf>
    <xf numFmtId="0" fontId="32" fillId="30" borderId="147" xfId="0" applyFont="1" applyFill="1" applyBorder="1" applyAlignment="1">
      <alignment horizontal="center" vertical="center"/>
    </xf>
    <xf numFmtId="0" fontId="32" fillId="30" borderId="148" xfId="0" applyFont="1" applyFill="1" applyBorder="1" applyAlignment="1">
      <alignment horizontal="center" vertical="center"/>
    </xf>
    <xf numFmtId="0" fontId="6" fillId="0" borderId="0" xfId="0" applyFont="1" applyAlignment="1">
      <alignment horizontal="center" vertical="center" shrinkToFit="1"/>
    </xf>
    <xf numFmtId="0" fontId="32" fillId="32" borderId="143" xfId="0" applyFont="1" applyFill="1" applyBorder="1" applyAlignment="1">
      <alignment horizontal="center" vertical="center"/>
    </xf>
    <xf numFmtId="0" fontId="32" fillId="32" borderId="144" xfId="0" applyFont="1" applyFill="1" applyBorder="1" applyAlignment="1">
      <alignment horizontal="center" vertical="center"/>
    </xf>
    <xf numFmtId="0" fontId="32" fillId="32" borderId="145" xfId="0" applyFont="1" applyFill="1" applyBorder="1" applyAlignment="1">
      <alignment horizontal="center" vertical="center"/>
    </xf>
    <xf numFmtId="0" fontId="32" fillId="32" borderId="146" xfId="0" applyFont="1" applyFill="1" applyBorder="1" applyAlignment="1">
      <alignment horizontal="center" vertical="center"/>
    </xf>
    <xf numFmtId="0" fontId="32" fillId="32" borderId="147" xfId="0" applyFont="1" applyFill="1" applyBorder="1" applyAlignment="1">
      <alignment horizontal="center" vertical="center"/>
    </xf>
    <xf numFmtId="0" fontId="32" fillId="32" borderId="148" xfId="0" applyFont="1" applyFill="1" applyBorder="1" applyAlignment="1">
      <alignment horizontal="center" vertical="center"/>
    </xf>
    <xf numFmtId="0" fontId="32" fillId="30" borderId="143" xfId="0" applyFont="1" applyFill="1" applyBorder="1" applyAlignment="1">
      <alignment horizontal="center" vertical="center"/>
    </xf>
    <xf numFmtId="0" fontId="32" fillId="30" borderId="144" xfId="0" applyFont="1" applyFill="1" applyBorder="1" applyAlignment="1">
      <alignment horizontal="center" vertical="center"/>
    </xf>
    <xf numFmtId="0" fontId="32" fillId="30" borderId="145" xfId="0" applyFont="1" applyFill="1" applyBorder="1" applyAlignment="1">
      <alignment horizontal="center" vertical="center"/>
    </xf>
    <xf numFmtId="0" fontId="32" fillId="29" borderId="76" xfId="0" applyFont="1" applyFill="1" applyBorder="1" applyAlignment="1">
      <alignment horizontal="center" vertical="center"/>
    </xf>
    <xf numFmtId="0" fontId="32" fillId="29" borderId="110" xfId="0" applyFont="1" applyFill="1" applyBorder="1" applyAlignment="1">
      <alignment horizontal="center" vertical="center"/>
    </xf>
    <xf numFmtId="0" fontId="32" fillId="29" borderId="152" xfId="0" applyFont="1" applyFill="1" applyBorder="1" applyAlignment="1">
      <alignment horizontal="center" vertical="center"/>
    </xf>
    <xf numFmtId="0" fontId="32" fillId="29" borderId="40" xfId="0" applyFont="1" applyFill="1" applyBorder="1" applyAlignment="1">
      <alignment horizontal="center" vertical="center"/>
    </xf>
    <xf numFmtId="0" fontId="32" fillId="29" borderId="111" xfId="0" applyFont="1" applyFill="1" applyBorder="1" applyAlignment="1">
      <alignment horizontal="center" vertical="center"/>
    </xf>
    <xf numFmtId="0" fontId="32" fillId="29" borderId="153" xfId="0" applyFont="1" applyFill="1" applyBorder="1" applyAlignment="1">
      <alignment horizontal="center" vertical="center"/>
    </xf>
    <xf numFmtId="0" fontId="32" fillId="29" borderId="143" xfId="0" applyFont="1" applyFill="1" applyBorder="1" applyAlignment="1">
      <alignment horizontal="center" vertical="center"/>
    </xf>
    <xf numFmtId="0" fontId="32" fillId="29" borderId="144" xfId="0" applyFont="1" applyFill="1" applyBorder="1" applyAlignment="1">
      <alignment horizontal="center" vertical="center"/>
    </xf>
    <xf numFmtId="0" fontId="32" fillId="29" borderId="145" xfId="0" applyFont="1" applyFill="1" applyBorder="1" applyAlignment="1">
      <alignment horizontal="center" vertical="center"/>
    </xf>
    <xf numFmtId="0" fontId="32" fillId="29" borderId="146" xfId="0" applyFont="1" applyFill="1" applyBorder="1" applyAlignment="1">
      <alignment horizontal="center" vertical="center" shrinkToFit="1"/>
    </xf>
    <xf numFmtId="0" fontId="32" fillId="29" borderId="147" xfId="0" applyFont="1" applyFill="1" applyBorder="1" applyAlignment="1">
      <alignment horizontal="center" vertical="center" shrinkToFit="1"/>
    </xf>
    <xf numFmtId="0" fontId="32" fillId="29" borderId="148" xfId="0" applyFont="1" applyFill="1" applyBorder="1" applyAlignment="1">
      <alignment horizontal="center" vertical="center" shrinkToFit="1"/>
    </xf>
    <xf numFmtId="38" fontId="40" fillId="28" borderId="157" xfId="0" applyNumberFormat="1" applyFont="1" applyFill="1" applyBorder="1" applyAlignment="1">
      <alignment vertical="center"/>
    </xf>
    <xf numFmtId="0" fontId="40" fillId="28" borderId="158" xfId="0" applyFont="1" applyFill="1" applyBorder="1" applyAlignment="1">
      <alignment vertical="center"/>
    </xf>
    <xf numFmtId="0" fontId="40" fillId="28" borderId="159" xfId="0" applyFont="1" applyFill="1" applyBorder="1" applyAlignment="1">
      <alignment vertical="center"/>
    </xf>
    <xf numFmtId="0" fontId="40" fillId="30" borderId="160" xfId="0" applyFont="1" applyFill="1" applyBorder="1" applyAlignment="1">
      <alignment horizontal="right" vertical="center"/>
    </xf>
    <xf numFmtId="0" fontId="40" fillId="30" borderId="155" xfId="0" applyFont="1" applyFill="1" applyBorder="1" applyAlignment="1">
      <alignment horizontal="right" vertical="center"/>
    </xf>
    <xf numFmtId="0" fontId="40" fillId="30" borderId="161" xfId="0" applyFont="1" applyFill="1" applyBorder="1" applyAlignment="1">
      <alignment horizontal="right" vertical="center"/>
    </xf>
    <xf numFmtId="38" fontId="40" fillId="31" borderId="47" xfId="0" applyNumberFormat="1" applyFont="1" applyFill="1" applyBorder="1" applyAlignment="1">
      <alignment vertical="center"/>
    </xf>
    <xf numFmtId="0" fontId="40" fillId="31" borderId="0" xfId="0" applyFont="1" applyFill="1" applyAlignment="1">
      <alignment vertical="center"/>
    </xf>
    <xf numFmtId="0" fontId="40" fillId="31" borderId="48" xfId="0" applyFont="1" applyFill="1" applyBorder="1" applyAlignment="1">
      <alignment vertical="center"/>
    </xf>
    <xf numFmtId="0" fontId="44" fillId="0" borderId="130" xfId="0" applyFont="1" applyBorder="1" applyAlignment="1">
      <alignment horizontal="center" vertical="center" wrapText="1"/>
    </xf>
    <xf numFmtId="0" fontId="44" fillId="0" borderId="132" xfId="0" applyFont="1" applyBorder="1" applyAlignment="1">
      <alignment horizontal="center" vertical="center" wrapText="1"/>
    </xf>
    <xf numFmtId="0" fontId="44" fillId="0" borderId="61" xfId="0" applyFont="1" applyBorder="1" applyAlignment="1">
      <alignment horizontal="center" vertical="center" wrapText="1"/>
    </xf>
    <xf numFmtId="0" fontId="44" fillId="0" borderId="52" xfId="0" applyFont="1" applyBorder="1" applyAlignment="1">
      <alignment horizontal="center" vertical="center" wrapText="1"/>
    </xf>
    <xf numFmtId="0" fontId="44" fillId="0" borderId="0" xfId="0" applyFont="1" applyAlignment="1">
      <alignment horizontal="center" vertical="center" wrapText="1"/>
    </xf>
    <xf numFmtId="0" fontId="44" fillId="0" borderId="43"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111" xfId="0" applyFont="1" applyBorder="1" applyAlignment="1">
      <alignment horizontal="center" vertical="center" wrapText="1"/>
    </xf>
    <xf numFmtId="0" fontId="44" fillId="0" borderId="153" xfId="0" applyFont="1" applyBorder="1" applyAlignment="1">
      <alignment horizontal="center" vertical="center" wrapText="1"/>
    </xf>
    <xf numFmtId="0" fontId="38" fillId="0" borderId="0" xfId="0" applyFont="1" applyAlignment="1">
      <alignment vertical="top" wrapText="1"/>
    </xf>
    <xf numFmtId="0" fontId="40" fillId="28" borderId="162" xfId="0" applyFont="1" applyFill="1" applyBorder="1" applyAlignment="1">
      <alignment horizontal="right" vertical="center"/>
    </xf>
    <xf numFmtId="0" fontId="40" fillId="28" borderId="147" xfId="0" applyFont="1" applyFill="1" applyBorder="1" applyAlignment="1">
      <alignment horizontal="right" vertical="center"/>
    </xf>
    <xf numFmtId="0" fontId="40" fillId="28" borderId="163" xfId="0" applyFont="1" applyFill="1" applyBorder="1" applyAlignment="1">
      <alignment horizontal="right" vertical="center"/>
    </xf>
    <xf numFmtId="0" fontId="40" fillId="31" borderId="164" xfId="0" applyFont="1" applyFill="1" applyBorder="1" applyAlignment="1">
      <alignment horizontal="right" vertical="center"/>
    </xf>
    <xf numFmtId="0" fontId="40" fillId="31" borderId="155" xfId="0" applyFont="1" applyFill="1" applyBorder="1" applyAlignment="1">
      <alignment horizontal="right" vertical="center"/>
    </xf>
    <xf numFmtId="0" fontId="40" fillId="31" borderId="161" xfId="0" applyFont="1" applyFill="1" applyBorder="1" applyAlignment="1">
      <alignment horizontal="right" vertical="center"/>
    </xf>
    <xf numFmtId="0" fontId="39" fillId="31" borderId="37" xfId="0" applyFont="1" applyFill="1" applyBorder="1" applyAlignment="1">
      <alignment vertical="center"/>
    </xf>
    <xf numFmtId="0" fontId="39" fillId="31" borderId="0" xfId="0" applyFont="1" applyFill="1" applyAlignment="1">
      <alignment vertical="center"/>
    </xf>
    <xf numFmtId="0" fontId="39" fillId="31" borderId="25" xfId="0" applyFont="1" applyFill="1" applyBorder="1" applyAlignment="1">
      <alignment vertical="center"/>
    </xf>
    <xf numFmtId="38" fontId="40" fillId="28" borderId="162" xfId="0" applyNumberFormat="1" applyFont="1" applyFill="1" applyBorder="1" applyAlignment="1">
      <alignment vertical="center"/>
    </xf>
    <xf numFmtId="0" fontId="40" fillId="28" borderId="147" xfId="0" applyFont="1" applyFill="1" applyBorder="1" applyAlignment="1">
      <alignment vertical="center"/>
    </xf>
    <xf numFmtId="0" fontId="40" fillId="28" borderId="165" xfId="0" applyFont="1" applyFill="1" applyBorder="1" applyAlignment="1">
      <alignment vertical="center"/>
    </xf>
    <xf numFmtId="38" fontId="40" fillId="28" borderId="37" xfId="0" applyNumberFormat="1" applyFont="1" applyFill="1" applyBorder="1" applyAlignment="1">
      <alignment vertical="center"/>
    </xf>
    <xf numFmtId="0" fontId="40" fillId="28" borderId="0" xfId="0" applyFont="1" applyFill="1" applyAlignment="1">
      <alignment vertical="center"/>
    </xf>
    <xf numFmtId="0" fontId="40" fillId="28" borderId="25" xfId="0" applyFont="1" applyFill="1" applyBorder="1" applyAlignment="1">
      <alignment vertical="center"/>
    </xf>
    <xf numFmtId="0" fontId="40" fillId="28" borderId="163" xfId="0" applyFont="1" applyFill="1" applyBorder="1" applyAlignment="1">
      <alignment vertical="center"/>
    </xf>
    <xf numFmtId="0" fontId="40" fillId="30" borderId="164" xfId="0" applyFont="1" applyFill="1" applyBorder="1" applyAlignment="1">
      <alignment horizontal="right" vertical="center"/>
    </xf>
    <xf numFmtId="0" fontId="40" fillId="30" borderId="156" xfId="0" applyFont="1" applyFill="1" applyBorder="1" applyAlignment="1">
      <alignment horizontal="right" vertical="center"/>
    </xf>
    <xf numFmtId="0" fontId="40" fillId="28" borderId="37" xfId="0" applyFont="1" applyFill="1" applyBorder="1" applyAlignment="1">
      <alignment horizontal="right" vertical="center"/>
    </xf>
    <xf numFmtId="0" fontId="40" fillId="28" borderId="0" xfId="0" applyFont="1" applyFill="1" applyAlignment="1">
      <alignment horizontal="right" vertical="center"/>
    </xf>
    <xf numFmtId="0" fontId="40" fillId="28" borderId="25" xfId="0" applyFont="1" applyFill="1" applyBorder="1" applyAlignment="1">
      <alignment horizontal="right" vertical="center"/>
    </xf>
    <xf numFmtId="0" fontId="39" fillId="28" borderId="166" xfId="0" applyFont="1" applyFill="1" applyBorder="1" applyAlignment="1">
      <alignment vertical="center"/>
    </xf>
    <xf numFmtId="0" fontId="39" fillId="28" borderId="147" xfId="0" applyFont="1" applyFill="1" applyBorder="1" applyAlignment="1">
      <alignment vertical="center"/>
    </xf>
    <xf numFmtId="0" fontId="39" fillId="28" borderId="163" xfId="0" applyFont="1" applyFill="1" applyBorder="1" applyAlignment="1">
      <alignment vertical="center"/>
    </xf>
    <xf numFmtId="0" fontId="39" fillId="30" borderId="154" xfId="0" applyFont="1" applyFill="1" applyBorder="1" applyAlignment="1">
      <alignment vertical="center"/>
    </xf>
    <xf numFmtId="0" fontId="39" fillId="30" borderId="155" xfId="0" applyFont="1" applyFill="1" applyBorder="1" applyAlignment="1">
      <alignment vertical="center"/>
    </xf>
    <xf numFmtId="0" fontId="39" fillId="30" borderId="156" xfId="0" applyFont="1" applyFill="1" applyBorder="1" applyAlignment="1">
      <alignment vertical="center"/>
    </xf>
    <xf numFmtId="0" fontId="35" fillId="0" borderId="0" xfId="0" applyFont="1" applyAlignment="1">
      <alignment horizontal="center" vertical="center"/>
    </xf>
    <xf numFmtId="0" fontId="6" fillId="0" borderId="0" xfId="0" applyFont="1" applyAlignment="1">
      <alignment horizontal="center" vertical="center"/>
    </xf>
    <xf numFmtId="0" fontId="32" fillId="0" borderId="52" xfId="0" applyFont="1" applyBorder="1" applyAlignment="1">
      <alignment horizontal="center" vertical="center"/>
    </xf>
    <xf numFmtId="0" fontId="32" fillId="0" borderId="0" xfId="0" applyFont="1" applyAlignment="1">
      <alignment horizontal="center" vertical="center"/>
    </xf>
    <xf numFmtId="38" fontId="32" fillId="0" borderId="146" xfId="34" applyFont="1" applyBorder="1" applyAlignment="1">
      <alignment horizontal="center" vertical="center" shrinkToFit="1"/>
    </xf>
    <xf numFmtId="38" fontId="32" fillId="0" borderId="147" xfId="34" applyFont="1" applyBorder="1" applyAlignment="1">
      <alignment horizontal="center" vertical="center" shrinkToFit="1"/>
    </xf>
    <xf numFmtId="38" fontId="32" fillId="0" borderId="148" xfId="34" applyFont="1" applyBorder="1" applyAlignment="1">
      <alignment horizontal="center" vertical="center" shrinkToFit="1"/>
    </xf>
    <xf numFmtId="0" fontId="39" fillId="31" borderId="164" xfId="0" applyFont="1" applyFill="1" applyBorder="1" applyAlignment="1">
      <alignment vertical="center"/>
    </xf>
    <xf numFmtId="0" fontId="39" fillId="31" borderId="155" xfId="0" applyFont="1" applyFill="1" applyBorder="1" applyAlignment="1">
      <alignment vertical="center"/>
    </xf>
    <xf numFmtId="0" fontId="39" fillId="31" borderId="156" xfId="0" applyFont="1" applyFill="1" applyBorder="1" applyAlignment="1">
      <alignment vertical="center"/>
    </xf>
    <xf numFmtId="0" fontId="39" fillId="28" borderId="52" xfId="0" applyFont="1" applyFill="1" applyBorder="1" applyAlignment="1">
      <alignment vertical="center"/>
    </xf>
    <xf numFmtId="0" fontId="39" fillId="28" borderId="0" xfId="0" applyFont="1" applyFill="1" applyAlignment="1">
      <alignment vertical="center"/>
    </xf>
    <xf numFmtId="0" fontId="39" fillId="28" borderId="25" xfId="0" applyFont="1" applyFill="1" applyBorder="1" applyAlignment="1">
      <alignment vertical="center"/>
    </xf>
    <xf numFmtId="0" fontId="40" fillId="31" borderId="156" xfId="0" applyFont="1" applyFill="1" applyBorder="1" applyAlignment="1">
      <alignment horizontal="right" vertical="center"/>
    </xf>
    <xf numFmtId="0" fontId="40" fillId="28" borderId="48" xfId="0" applyFont="1" applyFill="1" applyBorder="1" applyAlignment="1">
      <alignment vertical="center"/>
    </xf>
    <xf numFmtId="0" fontId="32" fillId="0" borderId="143" xfId="0" applyFont="1" applyBorder="1" applyAlignment="1">
      <alignment horizontal="center" vertical="center"/>
    </xf>
    <xf numFmtId="0" fontId="32" fillId="0" borderId="144" xfId="0" applyFont="1" applyBorder="1" applyAlignment="1">
      <alignment horizontal="center" vertical="center"/>
    </xf>
    <xf numFmtId="0" fontId="32" fillId="0" borderId="145" xfId="0" applyFont="1" applyBorder="1" applyAlignment="1">
      <alignment horizontal="center" vertical="center"/>
    </xf>
    <xf numFmtId="0" fontId="38" fillId="0" borderId="0" xfId="0" applyFont="1" applyAlignment="1" applyProtection="1">
      <alignment vertical="top" wrapText="1"/>
      <protection locked="0"/>
    </xf>
    <xf numFmtId="0" fontId="40" fillId="31" borderId="160" xfId="0" applyFont="1" applyFill="1" applyBorder="1" applyAlignment="1">
      <alignment horizontal="right" vertical="center"/>
    </xf>
    <xf numFmtId="38" fontId="40" fillId="28" borderId="47" xfId="0" applyNumberFormat="1" applyFont="1" applyFill="1" applyBorder="1" applyAlignment="1">
      <alignment vertical="center"/>
    </xf>
    <xf numFmtId="0" fontId="39" fillId="29" borderId="52" xfId="0" applyFont="1" applyFill="1" applyBorder="1" applyAlignment="1">
      <alignment horizontal="center" vertical="center"/>
    </xf>
    <xf numFmtId="0" fontId="39" fillId="29" borderId="167" xfId="0" applyFont="1" applyFill="1" applyBorder="1" applyAlignment="1">
      <alignment horizontal="center" vertical="center"/>
    </xf>
    <xf numFmtId="38" fontId="40" fillId="30" borderId="37" xfId="0" applyNumberFormat="1" applyFont="1" applyFill="1" applyBorder="1" applyAlignment="1">
      <alignment vertical="center"/>
    </xf>
    <xf numFmtId="0" fontId="40" fillId="30" borderId="0" xfId="0" applyFont="1" applyFill="1" applyAlignment="1">
      <alignment vertical="center"/>
    </xf>
    <xf numFmtId="0" fontId="40" fillId="30" borderId="25" xfId="0" applyFont="1" applyFill="1" applyBorder="1" applyAlignment="1">
      <alignment vertical="center"/>
    </xf>
    <xf numFmtId="0" fontId="39" fillId="30" borderId="37" xfId="0" applyFont="1" applyFill="1" applyBorder="1" applyAlignment="1">
      <alignment vertical="center"/>
    </xf>
    <xf numFmtId="0" fontId="39" fillId="30" borderId="0" xfId="0" applyFont="1" applyFill="1" applyAlignment="1">
      <alignment vertical="center"/>
    </xf>
    <xf numFmtId="0" fontId="39" fillId="30" borderId="25" xfId="0" applyFont="1" applyFill="1" applyBorder="1" applyAlignment="1">
      <alignment vertical="center"/>
    </xf>
    <xf numFmtId="38" fontId="40" fillId="30" borderId="47" xfId="0" applyNumberFormat="1" applyFont="1" applyFill="1" applyBorder="1" applyAlignment="1">
      <alignment vertical="center"/>
    </xf>
    <xf numFmtId="0" fontId="40" fillId="30" borderId="48" xfId="0" applyFont="1" applyFill="1" applyBorder="1" applyAlignment="1">
      <alignment vertical="center"/>
    </xf>
    <xf numFmtId="0" fontId="39" fillId="30" borderId="37" xfId="0" applyFont="1" applyFill="1" applyBorder="1" applyAlignment="1">
      <alignment horizontal="center" vertical="center"/>
    </xf>
    <xf numFmtId="0" fontId="39" fillId="30" borderId="38" xfId="0" applyFont="1" applyFill="1" applyBorder="1" applyAlignment="1">
      <alignment horizontal="center" vertical="center"/>
    </xf>
    <xf numFmtId="0" fontId="39" fillId="29" borderId="168" xfId="0" applyFont="1" applyFill="1" applyBorder="1" applyAlignment="1">
      <alignment horizontal="center" vertical="center" wrapText="1"/>
    </xf>
    <xf numFmtId="0" fontId="39" fillId="29" borderId="169" xfId="0" applyFont="1" applyFill="1" applyBorder="1" applyAlignment="1">
      <alignment horizontal="center" vertical="center" wrapText="1"/>
    </xf>
    <xf numFmtId="0" fontId="39" fillId="29" borderId="20" xfId="0" applyFont="1" applyFill="1" applyBorder="1" applyAlignment="1">
      <alignment horizontal="center" vertical="center" wrapText="1"/>
    </xf>
    <xf numFmtId="0" fontId="39" fillId="29" borderId="170" xfId="0" applyFont="1" applyFill="1" applyBorder="1" applyAlignment="1">
      <alignment horizontal="center" vertical="center" wrapText="1"/>
    </xf>
    <xf numFmtId="38" fontId="40" fillId="29" borderId="37" xfId="0" applyNumberFormat="1" applyFont="1" applyFill="1" applyBorder="1" applyAlignment="1">
      <alignment vertical="center"/>
    </xf>
    <xf numFmtId="0" fontId="40" fillId="29" borderId="0" xfId="0" applyFont="1" applyFill="1" applyAlignment="1">
      <alignment vertical="center"/>
    </xf>
    <xf numFmtId="0" fontId="40" fillId="29" borderId="48" xfId="0" applyFont="1" applyFill="1" applyBorder="1" applyAlignment="1">
      <alignment vertical="center"/>
    </xf>
    <xf numFmtId="0" fontId="40" fillId="29" borderId="164" xfId="0" applyFont="1" applyFill="1" applyBorder="1" applyAlignment="1">
      <alignment horizontal="right" vertical="center"/>
    </xf>
    <xf numFmtId="0" fontId="40" fillId="29" borderId="155" xfId="0" applyFont="1" applyFill="1" applyBorder="1" applyAlignment="1">
      <alignment horizontal="right" vertical="center"/>
    </xf>
    <xf numFmtId="0" fontId="40" fillId="29" borderId="161" xfId="0" applyFont="1" applyFill="1" applyBorder="1" applyAlignment="1">
      <alignment horizontal="right" vertical="center"/>
    </xf>
    <xf numFmtId="0" fontId="39" fillId="29" borderId="171" xfId="0" applyFont="1" applyFill="1" applyBorder="1" applyAlignment="1">
      <alignment horizontal="center" vertical="center"/>
    </xf>
    <xf numFmtId="0" fontId="39" fillId="29" borderId="168" xfId="0" applyFont="1" applyFill="1" applyBorder="1" applyAlignment="1">
      <alignment horizontal="center" vertical="center"/>
    </xf>
    <xf numFmtId="0" fontId="39" fillId="29" borderId="172" xfId="0" applyFont="1" applyFill="1" applyBorder="1" applyAlignment="1">
      <alignment horizontal="center" vertical="center"/>
    </xf>
    <xf numFmtId="0" fontId="39" fillId="29" borderId="20" xfId="0" applyFont="1" applyFill="1" applyBorder="1" applyAlignment="1">
      <alignment horizontal="center" vertical="center"/>
    </xf>
    <xf numFmtId="0" fontId="39" fillId="29" borderId="52" xfId="0" applyFont="1" applyFill="1" applyBorder="1" applyAlignment="1">
      <alignment vertical="center"/>
    </xf>
    <xf numFmtId="0" fontId="39" fillId="29" borderId="0" xfId="0" applyFont="1" applyFill="1" applyAlignment="1">
      <alignment vertical="center"/>
    </xf>
    <xf numFmtId="0" fontId="39" fillId="29" borderId="25" xfId="0" applyFont="1" applyFill="1" applyBorder="1" applyAlignment="1">
      <alignment vertical="center"/>
    </xf>
    <xf numFmtId="38" fontId="40" fillId="31" borderId="37" xfId="0" applyNumberFormat="1" applyFont="1" applyFill="1" applyBorder="1" applyAlignment="1">
      <alignment vertical="center"/>
    </xf>
    <xf numFmtId="0" fontId="40" fillId="31" borderId="25" xfId="0" applyFont="1" applyFill="1" applyBorder="1" applyAlignment="1">
      <alignment vertical="center"/>
    </xf>
    <xf numFmtId="0" fontId="39" fillId="29" borderId="60" xfId="0" applyFont="1" applyFill="1" applyBorder="1" applyAlignment="1">
      <alignment horizontal="center" vertical="center"/>
    </xf>
    <xf numFmtId="0" fontId="39" fillId="29" borderId="123" xfId="0" applyFont="1" applyFill="1" applyBorder="1" applyAlignment="1">
      <alignment horizontal="center" vertical="center"/>
    </xf>
    <xf numFmtId="0" fontId="40" fillId="29" borderId="25" xfId="0" applyFont="1" applyFill="1" applyBorder="1" applyAlignment="1">
      <alignment vertical="center"/>
    </xf>
    <xf numFmtId="0" fontId="40" fillId="29" borderId="156" xfId="0" applyFont="1" applyFill="1" applyBorder="1" applyAlignment="1">
      <alignment horizontal="right" vertical="center"/>
    </xf>
    <xf numFmtId="0" fontId="39" fillId="29" borderId="154" xfId="0" applyFont="1" applyFill="1" applyBorder="1" applyAlignment="1">
      <alignment vertical="center"/>
    </xf>
    <xf numFmtId="0" fontId="39" fillId="29" borderId="155" xfId="0" applyFont="1" applyFill="1" applyBorder="1" applyAlignment="1">
      <alignment vertical="center"/>
    </xf>
    <xf numFmtId="0" fontId="39" fillId="29" borderId="156" xfId="0" applyFont="1" applyFill="1" applyBorder="1" applyAlignment="1">
      <alignment vertical="center"/>
    </xf>
    <xf numFmtId="0" fontId="41" fillId="0" borderId="39" xfId="0" applyFont="1" applyBorder="1" applyAlignment="1" applyProtection="1">
      <alignment horizontal="center" vertical="center" shrinkToFit="1"/>
      <protection locked="0"/>
    </xf>
    <xf numFmtId="38" fontId="40" fillId="29" borderId="0" xfId="0" applyNumberFormat="1" applyFont="1" applyFill="1" applyAlignment="1">
      <alignment vertical="center"/>
    </xf>
    <xf numFmtId="38" fontId="40" fillId="29" borderId="25" xfId="0" applyNumberFormat="1" applyFont="1" applyFill="1" applyBorder="1" applyAlignment="1">
      <alignment vertical="center"/>
    </xf>
    <xf numFmtId="180" fontId="40" fillId="29" borderId="164" xfId="0" applyNumberFormat="1" applyFont="1" applyFill="1" applyBorder="1" applyAlignment="1">
      <alignment horizontal="right" vertical="center"/>
    </xf>
    <xf numFmtId="180" fontId="40" fillId="29" borderId="155" xfId="0" applyNumberFormat="1" applyFont="1" applyFill="1" applyBorder="1" applyAlignment="1">
      <alignment horizontal="right" vertical="center"/>
    </xf>
    <xf numFmtId="180" fontId="40" fillId="29" borderId="156" xfId="0" applyNumberFormat="1" applyFont="1" applyFill="1" applyBorder="1" applyAlignment="1">
      <alignment horizontal="right" vertical="center"/>
    </xf>
    <xf numFmtId="0" fontId="39" fillId="34" borderId="44" xfId="0" applyFont="1" applyFill="1" applyBorder="1" applyAlignment="1">
      <alignment horizontal="center" vertical="center"/>
    </xf>
    <xf numFmtId="0" fontId="39" fillId="34" borderId="45" xfId="0" applyFont="1" applyFill="1" applyBorder="1" applyAlignment="1">
      <alignment horizontal="center" vertical="center"/>
    </xf>
    <xf numFmtId="0" fontId="39" fillId="34" borderId="46" xfId="0" applyFont="1" applyFill="1" applyBorder="1" applyAlignment="1">
      <alignment horizontal="center" vertical="center"/>
    </xf>
    <xf numFmtId="0" fontId="39" fillId="34" borderId="173" xfId="0" applyFont="1" applyFill="1" applyBorder="1" applyAlignment="1">
      <alignment horizontal="center" vertical="center"/>
    </xf>
    <xf numFmtId="0" fontId="39" fillId="34" borderId="39" xfId="0" applyFont="1" applyFill="1" applyBorder="1" applyAlignment="1">
      <alignment horizontal="center" vertical="center"/>
    </xf>
    <xf numFmtId="0" fontId="39" fillId="34" borderId="174" xfId="0" applyFont="1" applyFill="1" applyBorder="1" applyAlignment="1">
      <alignment horizontal="center" vertical="center"/>
    </xf>
    <xf numFmtId="38" fontId="40" fillId="29" borderId="47" xfId="0" applyNumberFormat="1" applyFont="1" applyFill="1" applyBorder="1" applyAlignment="1">
      <alignment vertical="center"/>
    </xf>
    <xf numFmtId="0" fontId="40" fillId="29" borderId="160" xfId="0" applyFont="1" applyFill="1" applyBorder="1" applyAlignment="1">
      <alignment horizontal="right" vertical="center"/>
    </xf>
    <xf numFmtId="0" fontId="3" fillId="0" borderId="189" xfId="47" applyBorder="1" applyAlignment="1">
      <alignment horizontal="center" vertical="center" shrinkToFit="1"/>
    </xf>
    <xf numFmtId="0" fontId="65" fillId="0" borderId="15" xfId="53" applyFont="1" applyBorder="1" applyAlignment="1">
      <alignment horizontal="center" vertical="center" shrinkToFit="1"/>
    </xf>
    <xf numFmtId="0" fontId="65" fillId="0" borderId="194" xfId="53" applyFont="1" applyBorder="1" applyAlignment="1">
      <alignment horizontal="center" vertical="center" shrinkToFit="1"/>
    </xf>
    <xf numFmtId="3" fontId="28" fillId="0" borderId="56" xfId="47" applyNumberFormat="1" applyFont="1" applyBorder="1" applyAlignment="1">
      <alignment horizontal="center" vertical="center" shrinkToFit="1"/>
    </xf>
    <xf numFmtId="3" fontId="28" fillId="0" borderId="58" xfId="47" applyNumberFormat="1" applyFont="1" applyBorder="1" applyAlignment="1">
      <alignment horizontal="center" vertical="center" shrinkToFit="1"/>
    </xf>
    <xf numFmtId="0" fontId="65" fillId="0" borderId="123" xfId="53" applyFont="1" applyBorder="1" applyAlignment="1">
      <alignment horizontal="center" vertical="center" shrinkToFit="1"/>
    </xf>
    <xf numFmtId="3" fontId="28" fillId="0" borderId="126" xfId="47" applyNumberFormat="1" applyFont="1" applyBorder="1" applyAlignment="1">
      <alignment horizontal="center" vertical="center" shrinkToFit="1"/>
    </xf>
    <xf numFmtId="0" fontId="65" fillId="0" borderId="38" xfId="53" applyFont="1" applyBorder="1" applyAlignment="1">
      <alignment horizontal="center" vertical="center" shrinkToFit="1"/>
    </xf>
    <xf numFmtId="0" fontId="3" fillId="0" borderId="188" xfId="47" applyBorder="1" applyAlignment="1">
      <alignment horizontal="center" vertical="center" shrinkToFit="1"/>
    </xf>
    <xf numFmtId="0" fontId="65" fillId="0" borderId="190" xfId="53" applyFont="1" applyBorder="1" applyAlignment="1">
      <alignment horizontal="center" vertical="center" shrinkToFit="1"/>
    </xf>
    <xf numFmtId="0" fontId="65" fillId="0" borderId="193" xfId="53" applyFont="1" applyBorder="1" applyAlignment="1">
      <alignment horizontal="center" vertical="center" shrinkToFit="1"/>
    </xf>
    <xf numFmtId="3" fontId="28" fillId="0" borderId="175" xfId="47" applyNumberFormat="1" applyFont="1" applyBorder="1" applyAlignment="1">
      <alignment horizontal="center" vertical="center" shrinkToFit="1"/>
    </xf>
    <xf numFmtId="3" fontId="28" fillId="0" borderId="176" xfId="47" applyNumberFormat="1" applyFont="1" applyBorder="1" applyAlignment="1">
      <alignment horizontal="center" vertical="center" shrinkToFit="1"/>
    </xf>
    <xf numFmtId="3" fontId="28" fillId="0" borderId="177" xfId="47" applyNumberFormat="1" applyFont="1" applyBorder="1" applyAlignment="1">
      <alignment horizontal="center" vertical="center" shrinkToFit="1"/>
    </xf>
    <xf numFmtId="3" fontId="28" fillId="0" borderId="178" xfId="47" applyNumberFormat="1" applyFont="1" applyBorder="1" applyAlignment="1">
      <alignment horizontal="center" vertical="center" shrinkToFit="1"/>
    </xf>
    <xf numFmtId="3" fontId="28" fillId="0" borderId="179" xfId="47" applyNumberFormat="1" applyFont="1" applyBorder="1" applyAlignment="1">
      <alignment horizontal="center" vertical="center" shrinkToFit="1"/>
    </xf>
    <xf numFmtId="3" fontId="28" fillId="0" borderId="180" xfId="47" applyNumberFormat="1" applyFont="1" applyBorder="1" applyAlignment="1">
      <alignment horizontal="center" vertical="center" shrinkToFit="1"/>
    </xf>
    <xf numFmtId="3" fontId="29" fillId="0" borderId="184" xfId="47" applyNumberFormat="1" applyFont="1" applyBorder="1" applyAlignment="1">
      <alignment horizontal="center" vertical="center" shrinkToFit="1"/>
    </xf>
    <xf numFmtId="3" fontId="29" fillId="0" borderId="14" xfId="47" applyNumberFormat="1" applyFont="1" applyBorder="1" applyAlignment="1">
      <alignment horizontal="center" vertical="center" shrinkToFit="1"/>
    </xf>
    <xf numFmtId="3" fontId="29" fillId="0" borderId="185" xfId="47" applyNumberFormat="1" applyFont="1" applyBorder="1" applyAlignment="1">
      <alignment horizontal="center" vertical="center" shrinkToFit="1"/>
    </xf>
    <xf numFmtId="3" fontId="29" fillId="0" borderId="181" xfId="47" applyNumberFormat="1" applyFont="1" applyBorder="1" applyAlignment="1">
      <alignment vertical="center" wrapText="1" shrinkToFit="1"/>
    </xf>
    <xf numFmtId="3" fontId="29" fillId="0" borderId="182" xfId="47" applyNumberFormat="1" applyFont="1" applyBorder="1" applyAlignment="1">
      <alignment vertical="center" wrapText="1" shrinkToFit="1"/>
    </xf>
    <xf numFmtId="3" fontId="29" fillId="0" borderId="183" xfId="47" applyNumberFormat="1" applyFont="1" applyBorder="1" applyAlignment="1">
      <alignment vertical="center" wrapText="1" shrinkToFit="1"/>
    </xf>
    <xf numFmtId="177" fontId="60" fillId="0" borderId="127" xfId="52" applyNumberFormat="1" applyFont="1" applyBorder="1" applyAlignment="1">
      <alignment vertical="center" wrapTex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4" xr:uid="{00000000-0005-0000-0000-00001B000000}"/>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3000000}"/>
    <cellStyle name="桁区切り 2 2" xfId="55" xr:uid="{00000000-0005-0000-0000-000024000000}"/>
    <cellStyle name="桁区切り 2 3" xfId="62" xr:uid="{00000000-0005-0000-0000-000025000000}"/>
    <cellStyle name="桁区切り 3" xfId="36" xr:uid="{00000000-0005-0000-0000-000026000000}"/>
    <cellStyle name="桁区切り 4" xfId="37" xr:uid="{00000000-0005-0000-0000-000027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10" xfId="56" xr:uid="{00000000-0005-0000-0000-000031000000}"/>
    <cellStyle name="標準 2" xfId="46" xr:uid="{00000000-0005-0000-0000-000032000000}"/>
    <cellStyle name="標準 2 2" xfId="52" xr:uid="{00000000-0005-0000-0000-000033000000}"/>
    <cellStyle name="標準 2 3" xfId="57" xr:uid="{00000000-0005-0000-0000-000034000000}"/>
    <cellStyle name="標準 2 4" xfId="63" xr:uid="{00000000-0005-0000-0000-000035000000}"/>
    <cellStyle name="標準 3" xfId="47" xr:uid="{00000000-0005-0000-0000-000036000000}"/>
    <cellStyle name="標準 3 2" xfId="58" xr:uid="{00000000-0005-0000-0000-000037000000}"/>
    <cellStyle name="標準 4" xfId="48" xr:uid="{00000000-0005-0000-0000-000038000000}"/>
    <cellStyle name="標準 5" xfId="53" xr:uid="{00000000-0005-0000-0000-000039000000}"/>
    <cellStyle name="標準 6" xfId="49" xr:uid="{00000000-0005-0000-0000-00003A000000}"/>
    <cellStyle name="標準 7" xfId="59" xr:uid="{00000000-0005-0000-0000-00003B000000}"/>
    <cellStyle name="標準 8" xfId="60" xr:uid="{00000000-0005-0000-0000-00003C000000}"/>
    <cellStyle name="標準 9" xfId="61" xr:uid="{00000000-0005-0000-0000-00003D000000}"/>
    <cellStyle name="未定義" xfId="50" xr:uid="{00000000-0005-0000-0000-00003E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91</xdr:row>
      <xdr:rowOff>19051</xdr:rowOff>
    </xdr:from>
    <xdr:to>
      <xdr:col>23</xdr:col>
      <xdr:colOff>123750</xdr:colOff>
      <xdr:row>108</xdr:row>
      <xdr:rowOff>46482</xdr:rowOff>
    </xdr:to>
    <xdr:pic>
      <xdr:nvPicPr>
        <xdr:cNvPr id="4" name="図 3">
          <a:extLst>
            <a:ext uri="{FF2B5EF4-FFF2-40B4-BE49-F238E27FC236}">
              <a16:creationId xmlns:a16="http://schemas.microsoft.com/office/drawing/2014/main" id="{13F254ED-F959-EB0F-ED87-82F231BB7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516976"/>
          <a:ext cx="6696000" cy="39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xdr:row>
      <xdr:rowOff>28591</xdr:rowOff>
    </xdr:from>
    <xdr:to>
      <xdr:col>13</xdr:col>
      <xdr:colOff>16543</xdr:colOff>
      <xdr:row>84</xdr:row>
      <xdr:rowOff>76066</xdr:rowOff>
    </xdr:to>
    <xdr:pic>
      <xdr:nvPicPr>
        <xdr:cNvPr id="2" name="図 1">
          <a:extLst>
            <a:ext uri="{FF2B5EF4-FFF2-40B4-BE49-F238E27FC236}">
              <a16:creationId xmlns:a16="http://schemas.microsoft.com/office/drawing/2014/main" id="{42CCB630-57C0-EFB9-1C97-D51803F47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353816"/>
          <a:ext cx="3731293" cy="88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57151</xdr:rowOff>
        </xdr:from>
        <xdr:to>
          <xdr:col>21</xdr:col>
          <xdr:colOff>133350</xdr:colOff>
          <xdr:row>31</xdr:row>
          <xdr:rowOff>203585</xdr:rowOff>
        </xdr:to>
        <xdr:pic>
          <xdr:nvPicPr>
            <xdr:cNvPr id="52" name="図 51">
              <a:extLst>
                <a:ext uri="{FF2B5EF4-FFF2-40B4-BE49-F238E27FC236}">
                  <a16:creationId xmlns:a16="http://schemas.microsoft.com/office/drawing/2014/main" id="{00000000-0008-0000-0100-000034000000}"/>
                </a:ext>
              </a:extLst>
            </xdr:cNvPr>
            <xdr:cNvPicPr>
              <a:picLocks noChangeAspect="1" noChangeArrowheads="1"/>
              <a:extLst>
                <a:ext uri="{84589F7E-364E-4C9E-8A38-B11213B215E9}">
                  <a14:cameraTool cellRange="入力・分析シート!$E$3:$N$7" spid="_x0000_s3407"/>
                </a:ext>
              </a:extLst>
            </xdr:cNvPicPr>
          </xdr:nvPicPr>
          <xdr:blipFill rotWithShape="1">
            <a:blip xmlns:r="http://schemas.openxmlformats.org/officeDocument/2006/relationships" r:embed="rId3"/>
            <a:srcRect r="12262"/>
            <a:stretch>
              <a:fillRect/>
            </a:stretch>
          </xdr:blipFill>
          <xdr:spPr bwMode="auto">
            <a:xfrm>
              <a:off x="0" y="6848476"/>
              <a:ext cx="6134100" cy="79413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66675</xdr:rowOff>
        </xdr:from>
        <xdr:to>
          <xdr:col>20</xdr:col>
          <xdr:colOff>38100</xdr:colOff>
          <xdr:row>21</xdr:row>
          <xdr:rowOff>95899</xdr:rowOff>
        </xdr:to>
        <xdr:pic>
          <xdr:nvPicPr>
            <xdr:cNvPr id="48" name="図 47">
              <a:extLst>
                <a:ext uri="{FF2B5EF4-FFF2-40B4-BE49-F238E27FC236}">
                  <a16:creationId xmlns:a16="http://schemas.microsoft.com/office/drawing/2014/main" id="{00000000-0008-0000-0100-000030000000}"/>
                </a:ext>
              </a:extLst>
            </xdr:cNvPr>
            <xdr:cNvPicPr>
              <a:picLocks noChangeAspect="1" noChangeArrowheads="1"/>
              <a:extLst>
                <a:ext uri="{84589F7E-364E-4C9E-8A38-B11213B215E9}">
                  <a14:cameraTool cellRange="入力・分析シート!$A$1:$G$9" spid="_x0000_s3408"/>
                </a:ext>
              </a:extLst>
            </xdr:cNvPicPr>
          </xdr:nvPicPr>
          <xdr:blipFill>
            <a:blip xmlns:r="http://schemas.openxmlformats.org/officeDocument/2006/relationships" r:embed="rId4"/>
            <a:srcRect/>
            <a:stretch>
              <a:fillRect/>
            </a:stretch>
          </xdr:blipFill>
          <xdr:spPr bwMode="auto">
            <a:xfrm>
              <a:off x="0" y="3400425"/>
              <a:ext cx="5753100" cy="169609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76200</xdr:colOff>
      <xdr:row>48</xdr:row>
      <xdr:rowOff>38100</xdr:rowOff>
    </xdr:from>
    <xdr:to>
      <xdr:col>13</xdr:col>
      <xdr:colOff>114300</xdr:colOff>
      <xdr:row>83</xdr:row>
      <xdr:rowOff>57150</xdr:rowOff>
    </xdr:to>
    <xdr:sp macro="" textlink="">
      <xdr:nvSpPr>
        <xdr:cNvPr id="15171" name="AutoShape 1215">
          <a:extLst>
            <a:ext uri="{FF2B5EF4-FFF2-40B4-BE49-F238E27FC236}">
              <a16:creationId xmlns:a16="http://schemas.microsoft.com/office/drawing/2014/main" id="{00000000-0008-0000-0100-0000433B0000}"/>
            </a:ext>
          </a:extLst>
        </xdr:cNvPr>
        <xdr:cNvSpPr>
          <a:spLocks noChangeAspect="1" noChangeArrowheads="1"/>
        </xdr:cNvSpPr>
      </xdr:nvSpPr>
      <xdr:spPr bwMode="auto">
        <a:xfrm>
          <a:off x="76200" y="11229975"/>
          <a:ext cx="3752850" cy="835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54</xdr:row>
      <xdr:rowOff>133350</xdr:rowOff>
    </xdr:from>
    <xdr:to>
      <xdr:col>6</xdr:col>
      <xdr:colOff>257175</xdr:colOff>
      <xdr:row>55</xdr:row>
      <xdr:rowOff>228600</xdr:rowOff>
    </xdr:to>
    <xdr:sp macro="" textlink="">
      <xdr:nvSpPr>
        <xdr:cNvPr id="15172" name="AutoShape 55">
          <a:extLst>
            <a:ext uri="{FF2B5EF4-FFF2-40B4-BE49-F238E27FC236}">
              <a16:creationId xmlns:a16="http://schemas.microsoft.com/office/drawing/2014/main" id="{00000000-0008-0000-0100-0000443B0000}"/>
            </a:ext>
          </a:extLst>
        </xdr:cNvPr>
        <xdr:cNvSpPr>
          <a:spLocks noChangeArrowheads="1"/>
        </xdr:cNvSpPr>
      </xdr:nvSpPr>
      <xdr:spPr bwMode="auto">
        <a:xfrm>
          <a:off x="1143000" y="12753975"/>
          <a:ext cx="828675" cy="333375"/>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18</xdr:col>
      <xdr:colOff>171450</xdr:colOff>
      <xdr:row>33</xdr:row>
      <xdr:rowOff>38100</xdr:rowOff>
    </xdr:from>
    <xdr:to>
      <xdr:col>23</xdr:col>
      <xdr:colOff>38100</xdr:colOff>
      <xdr:row>37</xdr:row>
      <xdr:rowOff>104775</xdr:rowOff>
    </xdr:to>
    <xdr:pic>
      <xdr:nvPicPr>
        <xdr:cNvPr id="15173" name="図 9">
          <a:extLst>
            <a:ext uri="{FF2B5EF4-FFF2-40B4-BE49-F238E27FC236}">
              <a16:creationId xmlns:a16="http://schemas.microsoft.com/office/drawing/2014/main" id="{00000000-0008-0000-0100-0000453B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14950" y="7658100"/>
          <a:ext cx="1295400" cy="1019175"/>
        </a:xfrm>
        <a:prstGeom prst="rect">
          <a:avLst/>
        </a:prstGeom>
        <a:solidFill>
          <a:srgbClr val="FFFFFF"/>
        </a:solidFill>
        <a:ln w="9525">
          <a:solidFill>
            <a:srgbClr val="000000"/>
          </a:solidFill>
          <a:miter lim="800000"/>
          <a:headEnd/>
          <a:tailEnd/>
        </a:ln>
      </xdr:spPr>
    </xdr:pic>
    <xdr:clientData/>
  </xdr:twoCellAnchor>
  <xdr:twoCellAnchor>
    <xdr:from>
      <xdr:col>4</xdr:col>
      <xdr:colOff>9525</xdr:colOff>
      <xdr:row>56</xdr:row>
      <xdr:rowOff>57151</xdr:rowOff>
    </xdr:from>
    <xdr:to>
      <xdr:col>6</xdr:col>
      <xdr:colOff>257175</xdr:colOff>
      <xdr:row>84</xdr:row>
      <xdr:rowOff>85725</xdr:rowOff>
    </xdr:to>
    <xdr:sp macro="" textlink="">
      <xdr:nvSpPr>
        <xdr:cNvPr id="15174" name="AutoShape 57">
          <a:extLst>
            <a:ext uri="{FF2B5EF4-FFF2-40B4-BE49-F238E27FC236}">
              <a16:creationId xmlns:a16="http://schemas.microsoft.com/office/drawing/2014/main" id="{00000000-0008-0000-0100-0000463B0000}"/>
            </a:ext>
          </a:extLst>
        </xdr:cNvPr>
        <xdr:cNvSpPr>
          <a:spLocks noChangeArrowheads="1"/>
        </xdr:cNvSpPr>
      </xdr:nvSpPr>
      <xdr:spPr bwMode="auto">
        <a:xfrm>
          <a:off x="1152525" y="13287376"/>
          <a:ext cx="819150" cy="6896099"/>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276226</xdr:colOff>
      <xdr:row>51</xdr:row>
      <xdr:rowOff>47624</xdr:rowOff>
    </xdr:from>
    <xdr:to>
      <xdr:col>22</xdr:col>
      <xdr:colOff>180975</xdr:colOff>
      <xdr:row>55</xdr:row>
      <xdr:rowOff>228599</xdr:rowOff>
    </xdr:to>
    <xdr:sp macro="" textlink="">
      <xdr:nvSpPr>
        <xdr:cNvPr id="9275" name="AutoShape 59">
          <a:extLst>
            <a:ext uri="{FF2B5EF4-FFF2-40B4-BE49-F238E27FC236}">
              <a16:creationId xmlns:a16="http://schemas.microsoft.com/office/drawing/2014/main" id="{00000000-0008-0000-0100-00003B240000}"/>
            </a:ext>
          </a:extLst>
        </xdr:cNvPr>
        <xdr:cNvSpPr>
          <a:spLocks noChangeArrowheads="1"/>
        </xdr:cNvSpPr>
      </xdr:nvSpPr>
      <xdr:spPr bwMode="auto">
        <a:xfrm>
          <a:off x="3990976" y="12087224"/>
          <a:ext cx="2476499" cy="11334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①消費転換係数を入力します。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　今回の例では直近</a:t>
          </a:r>
          <a:r>
            <a:rPr lang="en-US" altLang="ja-JP" sz="1200" b="0" i="0" u="none" strike="noStrike" baseline="0">
              <a:solidFill>
                <a:srgbClr val="000000"/>
              </a:solidFill>
              <a:latin typeface="ＭＳ Ｐゴシック"/>
              <a:ea typeface="ＭＳ Ｐゴシック"/>
            </a:rPr>
            <a:t>3</a:t>
          </a:r>
          <a:r>
            <a:rPr lang="ja-JP" altLang="en-US" sz="1200" b="0" i="0" u="none" strike="noStrike" baseline="0">
              <a:solidFill>
                <a:srgbClr val="000000"/>
              </a:solidFill>
              <a:latin typeface="ＭＳ Ｐゴシック"/>
              <a:ea typeface="ＭＳ Ｐゴシック"/>
            </a:rPr>
            <a:t>年（令和</a:t>
          </a:r>
          <a:r>
            <a:rPr lang="en-US" altLang="ja-JP" sz="1200" b="0" i="0" u="none" strike="noStrike" baseline="0">
              <a:solidFill>
                <a:srgbClr val="000000"/>
              </a:solidFill>
              <a:latin typeface="ＭＳ Ｐゴシック"/>
              <a:ea typeface="ＭＳ Ｐゴシック"/>
            </a:rPr>
            <a:t>5</a:t>
          </a:r>
          <a:r>
            <a:rPr lang="ja-JP" altLang="en-US" sz="1200" b="0" i="0" u="none" strike="noStrike" baseline="0">
              <a:solidFill>
                <a:srgbClr val="000000"/>
              </a:solidFill>
              <a:latin typeface="ＭＳ Ｐゴシック"/>
              <a:ea typeface="ＭＳ Ｐゴシック"/>
            </a:rPr>
            <a:t>年～令和</a:t>
          </a:r>
          <a:r>
            <a:rPr lang="en-US" altLang="ja-JP" sz="1200" b="0" i="0" u="none" strike="noStrike" baseline="0">
              <a:solidFill>
                <a:srgbClr val="000000"/>
              </a:solidFill>
              <a:latin typeface="ＭＳ Ｐゴシック"/>
              <a:ea typeface="ＭＳ Ｐゴシック"/>
            </a:rPr>
            <a:t>7</a:t>
          </a:r>
          <a:r>
            <a:rPr lang="ja-JP" altLang="en-US" sz="1200" b="0" i="0" u="none" strike="noStrike" baseline="0">
              <a:solidFill>
                <a:srgbClr val="000000"/>
              </a:solidFill>
              <a:latin typeface="ＭＳ Ｐゴシック"/>
              <a:ea typeface="ＭＳ Ｐゴシック"/>
            </a:rPr>
            <a:t>年）の平均「0.</a:t>
          </a:r>
          <a:r>
            <a:rPr lang="en-US" altLang="ja-JP" sz="1200" b="0" i="0" u="none" strike="noStrike" baseline="0">
              <a:solidFill>
                <a:srgbClr val="000000"/>
              </a:solidFill>
              <a:latin typeface="ＭＳ Ｐゴシック"/>
              <a:ea typeface="ＭＳ Ｐゴシック"/>
            </a:rPr>
            <a:t>534664</a:t>
          </a:r>
          <a:r>
            <a:rPr lang="ja-JP" altLang="en-US" sz="1200" b="0" i="0" u="none" strike="noStrike" baseline="0">
              <a:solidFill>
                <a:srgbClr val="000000"/>
              </a:solidFill>
              <a:latin typeface="ＭＳ Ｐゴシック"/>
              <a:ea typeface="ＭＳ Ｐゴシック"/>
            </a:rPr>
            <a:t>」を入力しています。</a:t>
          </a:r>
          <a:endParaRPr lang="ja-JP" altLang="en-US"/>
        </a:p>
      </xdr:txBody>
    </xdr:sp>
    <xdr:clientData/>
  </xdr:twoCellAnchor>
  <xdr:twoCellAnchor>
    <xdr:from>
      <xdr:col>14</xdr:col>
      <xdr:colOff>19051</xdr:colOff>
      <xdr:row>61</xdr:row>
      <xdr:rowOff>123825</xdr:rowOff>
    </xdr:from>
    <xdr:to>
      <xdr:col>22</xdr:col>
      <xdr:colOff>209551</xdr:colOff>
      <xdr:row>64</xdr:row>
      <xdr:rowOff>123825</xdr:rowOff>
    </xdr:to>
    <xdr:sp macro="" textlink="">
      <xdr:nvSpPr>
        <xdr:cNvPr id="9278" name="AutoShape 62">
          <a:extLst>
            <a:ext uri="{FF2B5EF4-FFF2-40B4-BE49-F238E27FC236}">
              <a16:creationId xmlns:a16="http://schemas.microsoft.com/office/drawing/2014/main" id="{00000000-0008-0000-0100-00003E240000}"/>
            </a:ext>
          </a:extLst>
        </xdr:cNvPr>
        <xdr:cNvSpPr>
          <a:spLocks noChangeArrowheads="1"/>
        </xdr:cNvSpPr>
      </xdr:nvSpPr>
      <xdr:spPr bwMode="auto">
        <a:xfrm>
          <a:off x="4019551" y="14411325"/>
          <a:ext cx="2476500" cy="7143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②金額の単位を選択します。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　今回は「千円」を選択します。</a:t>
          </a:r>
          <a:endParaRPr lang="ja-JP" altLang="en-US"/>
        </a:p>
      </xdr:txBody>
    </xdr:sp>
    <xdr:clientData/>
  </xdr:twoCellAnchor>
  <xdr:twoCellAnchor>
    <xdr:from>
      <xdr:col>14</xdr:col>
      <xdr:colOff>28576</xdr:colOff>
      <xdr:row>68</xdr:row>
      <xdr:rowOff>228600</xdr:rowOff>
    </xdr:from>
    <xdr:to>
      <xdr:col>22</xdr:col>
      <xdr:colOff>219076</xdr:colOff>
      <xdr:row>74</xdr:row>
      <xdr:rowOff>228600</xdr:rowOff>
    </xdr:to>
    <xdr:sp macro="" textlink="">
      <xdr:nvSpPr>
        <xdr:cNvPr id="9281" name="AutoShape 65">
          <a:extLst>
            <a:ext uri="{FF2B5EF4-FFF2-40B4-BE49-F238E27FC236}">
              <a16:creationId xmlns:a16="http://schemas.microsoft.com/office/drawing/2014/main" id="{00000000-0008-0000-0100-000041240000}"/>
            </a:ext>
          </a:extLst>
        </xdr:cNvPr>
        <xdr:cNvSpPr>
          <a:spLocks noChangeArrowheads="1"/>
        </xdr:cNvSpPr>
      </xdr:nvSpPr>
      <xdr:spPr bwMode="auto">
        <a:xfrm>
          <a:off x="4029076" y="16182975"/>
          <a:ext cx="2476500" cy="14287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③需要増加額を入力します。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　需要増加額は「10億円」なので千円単位で「</a:t>
          </a:r>
          <a:r>
            <a:rPr lang="en-US" altLang="ja-JP" sz="1200" b="0" i="0" u="none" strike="noStrike" baseline="0">
              <a:solidFill>
                <a:srgbClr val="000000"/>
              </a:solidFill>
              <a:latin typeface="ＭＳ Ｐゴシック"/>
              <a:ea typeface="ＭＳ Ｐゴシック"/>
            </a:rPr>
            <a:t>1,000,000</a:t>
          </a:r>
          <a:r>
            <a:rPr lang="ja-JP" altLang="en-US" sz="1200" b="0" i="0" u="none" strike="noStrike" baseline="0">
              <a:solidFill>
                <a:srgbClr val="000000"/>
              </a:solidFill>
              <a:latin typeface="ＭＳ Ｐゴシック"/>
              <a:ea typeface="ＭＳ Ｐゴシック"/>
            </a:rPr>
            <a:t>」を入力します。入力する欄は、「建設需要が発生」なので「2</a:t>
          </a:r>
          <a:r>
            <a:rPr lang="en-US" altLang="ja-JP" sz="1200" b="0" i="0" u="none" strike="noStrike" baseline="0">
              <a:solidFill>
                <a:srgbClr val="000000"/>
              </a:solidFill>
              <a:latin typeface="ＭＳ Ｐゴシック"/>
              <a:ea typeface="ＭＳ Ｐゴシック"/>
            </a:rPr>
            <a:t>1</a:t>
          </a:r>
          <a:r>
            <a:rPr lang="ja-JP" altLang="en-US" sz="1200" b="0" i="0" u="none" strike="noStrike" baseline="0">
              <a:solidFill>
                <a:srgbClr val="000000"/>
              </a:solidFill>
              <a:latin typeface="ＭＳ Ｐゴシック"/>
              <a:ea typeface="ＭＳ Ｐゴシック"/>
            </a:rPr>
            <a:t>建設」になります。</a:t>
          </a:r>
          <a:endParaRPr lang="ja-JP" altLang="en-US"/>
        </a:p>
      </xdr:txBody>
    </xdr:sp>
    <xdr:clientData/>
  </xdr:twoCellAnchor>
  <xdr:twoCellAnchor>
    <xdr:from>
      <xdr:col>5</xdr:col>
      <xdr:colOff>133350</xdr:colOff>
      <xdr:row>91</xdr:row>
      <xdr:rowOff>0</xdr:rowOff>
    </xdr:from>
    <xdr:to>
      <xdr:col>21</xdr:col>
      <xdr:colOff>19050</xdr:colOff>
      <xdr:row>92</xdr:row>
      <xdr:rowOff>38100</xdr:rowOff>
    </xdr:to>
    <xdr:sp macro="" textlink="">
      <xdr:nvSpPr>
        <xdr:cNvPr id="15179" name="AutoShape 191">
          <a:extLst>
            <a:ext uri="{FF2B5EF4-FFF2-40B4-BE49-F238E27FC236}">
              <a16:creationId xmlns:a16="http://schemas.microsoft.com/office/drawing/2014/main" id="{00000000-0008-0000-0100-00004B3B0000}"/>
            </a:ext>
          </a:extLst>
        </xdr:cNvPr>
        <xdr:cNvSpPr>
          <a:spLocks noChangeArrowheads="1"/>
        </xdr:cNvSpPr>
      </xdr:nvSpPr>
      <xdr:spPr bwMode="auto">
        <a:xfrm>
          <a:off x="1562100" y="21497925"/>
          <a:ext cx="4457700" cy="276225"/>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5</xdr:col>
      <xdr:colOff>100794</xdr:colOff>
      <xdr:row>89</xdr:row>
      <xdr:rowOff>223829</xdr:rowOff>
    </xdr:from>
    <xdr:ext cx="197042" cy="220317"/>
    <xdr:sp macro="" textlink="">
      <xdr:nvSpPr>
        <xdr:cNvPr id="9408" name="Text Box 192">
          <a:extLst>
            <a:ext uri="{FF2B5EF4-FFF2-40B4-BE49-F238E27FC236}">
              <a16:creationId xmlns:a16="http://schemas.microsoft.com/office/drawing/2014/main" id="{00000000-0008-0000-0100-0000C0240000}"/>
            </a:ext>
          </a:extLst>
        </xdr:cNvPr>
        <xdr:cNvSpPr txBox="1">
          <a:spLocks noChangeArrowheads="1"/>
        </xdr:cNvSpPr>
      </xdr:nvSpPr>
      <xdr:spPr bwMode="auto">
        <a:xfrm>
          <a:off x="1529544" y="21178829"/>
          <a:ext cx="197042" cy="220317"/>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①</a:t>
          </a:r>
          <a:endParaRPr lang="ja-JP" altLang="en-US"/>
        </a:p>
      </xdr:txBody>
    </xdr:sp>
    <xdr:clientData/>
  </xdr:oneCellAnchor>
  <xdr:oneCellAnchor>
    <xdr:from>
      <xdr:col>20</xdr:col>
      <xdr:colOff>90861</xdr:colOff>
      <xdr:row>105</xdr:row>
      <xdr:rowOff>66693</xdr:rowOff>
    </xdr:from>
    <xdr:ext cx="197042" cy="220317"/>
    <xdr:sp macro="" textlink="">
      <xdr:nvSpPr>
        <xdr:cNvPr id="9437" name="Text Box 221">
          <a:extLst>
            <a:ext uri="{FF2B5EF4-FFF2-40B4-BE49-F238E27FC236}">
              <a16:creationId xmlns:a16="http://schemas.microsoft.com/office/drawing/2014/main" id="{00000000-0008-0000-0100-0000DD240000}"/>
            </a:ext>
          </a:extLst>
        </xdr:cNvPr>
        <xdr:cNvSpPr txBox="1">
          <a:spLocks noChangeArrowheads="1"/>
        </xdr:cNvSpPr>
      </xdr:nvSpPr>
      <xdr:spPr bwMode="auto">
        <a:xfrm>
          <a:off x="5805861" y="24584043"/>
          <a:ext cx="197042" cy="22031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②</a:t>
          </a:r>
          <a:endParaRPr lang="ja-JP" altLang="en-US"/>
        </a:p>
      </xdr:txBody>
    </xdr:sp>
    <xdr:clientData/>
  </xdr:oneCellAnchor>
  <xdr:twoCellAnchor>
    <xdr:from>
      <xdr:col>0</xdr:col>
      <xdr:colOff>38100</xdr:colOff>
      <xdr:row>155</xdr:row>
      <xdr:rowOff>28575</xdr:rowOff>
    </xdr:from>
    <xdr:to>
      <xdr:col>23</xdr:col>
      <xdr:colOff>171450</xdr:colOff>
      <xdr:row>172</xdr:row>
      <xdr:rowOff>219075</xdr:rowOff>
    </xdr:to>
    <xdr:grpSp>
      <xdr:nvGrpSpPr>
        <xdr:cNvPr id="15183" name="グループ化 14">
          <a:extLst>
            <a:ext uri="{FF2B5EF4-FFF2-40B4-BE49-F238E27FC236}">
              <a16:creationId xmlns:a16="http://schemas.microsoft.com/office/drawing/2014/main" id="{00000000-0008-0000-0100-00004F3B0000}"/>
            </a:ext>
          </a:extLst>
        </xdr:cNvPr>
        <xdr:cNvGrpSpPr>
          <a:grpSpLocks/>
        </xdr:cNvGrpSpPr>
      </xdr:nvGrpSpPr>
      <xdr:grpSpPr bwMode="auto">
        <a:xfrm>
          <a:off x="38100" y="36566475"/>
          <a:ext cx="6705600" cy="4238625"/>
          <a:chOff x="38100" y="36690301"/>
          <a:chExt cx="6705600" cy="4238624"/>
        </a:xfrm>
      </xdr:grpSpPr>
      <xdr:pic>
        <xdr:nvPicPr>
          <xdr:cNvPr id="15194" name="図 44">
            <a:extLst>
              <a:ext uri="{FF2B5EF4-FFF2-40B4-BE49-F238E27FC236}">
                <a16:creationId xmlns:a16="http://schemas.microsoft.com/office/drawing/2014/main" id="{00000000-0008-0000-0100-00005A3B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t="5" b="74460"/>
          <a:stretch>
            <a:fillRect/>
          </a:stretch>
        </xdr:blipFill>
        <xdr:spPr bwMode="auto">
          <a:xfrm>
            <a:off x="142875" y="36690301"/>
            <a:ext cx="6506820" cy="4085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sp macro="" textlink="">
        <xdr:nvSpPr>
          <xdr:cNvPr id="15195" name="大波 12">
            <a:extLst>
              <a:ext uri="{FF2B5EF4-FFF2-40B4-BE49-F238E27FC236}">
                <a16:creationId xmlns:a16="http://schemas.microsoft.com/office/drawing/2014/main" id="{00000000-0008-0000-0100-00005B3B0000}"/>
              </a:ext>
            </a:extLst>
          </xdr:cNvPr>
          <xdr:cNvSpPr>
            <a:spLocks noChangeArrowheads="1"/>
          </xdr:cNvSpPr>
        </xdr:nvSpPr>
        <xdr:spPr bwMode="auto">
          <a:xfrm>
            <a:off x="57150" y="40633651"/>
            <a:ext cx="6667500" cy="295274"/>
          </a:xfrm>
          <a:prstGeom prst="wave">
            <a:avLst>
              <a:gd name="adj1" fmla="val 20000"/>
              <a:gd name="adj2" fmla="val 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5196" name="正方形/長方形 13">
            <a:extLst>
              <a:ext uri="{FF2B5EF4-FFF2-40B4-BE49-F238E27FC236}">
                <a16:creationId xmlns:a16="http://schemas.microsoft.com/office/drawing/2014/main" id="{00000000-0008-0000-0100-00005C3B0000}"/>
              </a:ext>
            </a:extLst>
          </xdr:cNvPr>
          <xdr:cNvSpPr>
            <a:spLocks noChangeArrowheads="1"/>
          </xdr:cNvSpPr>
        </xdr:nvSpPr>
        <xdr:spPr bwMode="auto">
          <a:xfrm>
            <a:off x="6696075" y="40624125"/>
            <a:ext cx="47625"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lgn="ctr">
                <a:solidFill>
                  <a:srgbClr val="000000"/>
                </a:solidFill>
                <a:round/>
                <a:headEnd/>
                <a:tailEnd/>
              </a14:hiddenLine>
            </a:ext>
          </a:extLst>
        </xdr:spPr>
      </xdr:sp>
      <xdr:sp macro="" textlink="">
        <xdr:nvSpPr>
          <xdr:cNvPr id="15197" name="正方形/長方形 48">
            <a:extLst>
              <a:ext uri="{FF2B5EF4-FFF2-40B4-BE49-F238E27FC236}">
                <a16:creationId xmlns:a16="http://schemas.microsoft.com/office/drawing/2014/main" id="{00000000-0008-0000-0100-00005D3B0000}"/>
              </a:ext>
            </a:extLst>
          </xdr:cNvPr>
          <xdr:cNvSpPr>
            <a:spLocks noChangeArrowheads="1"/>
          </xdr:cNvSpPr>
        </xdr:nvSpPr>
        <xdr:spPr bwMode="auto">
          <a:xfrm>
            <a:off x="38100" y="40643175"/>
            <a:ext cx="47625"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lgn="ctr">
                <a:solidFill>
                  <a:srgbClr val="000000"/>
                </a:solidFill>
                <a:round/>
                <a:headEnd/>
                <a:tailEnd/>
              </a14:hiddenLine>
            </a:ext>
          </a:extLst>
        </xdr:spPr>
      </xdr:sp>
    </xdr:grpSp>
    <xdr:clientData/>
  </xdr:twoCellAnchor>
  <xdr:oneCellAnchor>
    <xdr:from>
      <xdr:col>7</xdr:col>
      <xdr:colOff>205610</xdr:colOff>
      <xdr:row>48</xdr:row>
      <xdr:rowOff>228910</xdr:rowOff>
    </xdr:from>
    <xdr:ext cx="197042" cy="220317"/>
    <xdr:sp macro="" textlink="">
      <xdr:nvSpPr>
        <xdr:cNvPr id="9264" name="テキスト ボックス 3">
          <a:extLst>
            <a:ext uri="{FF2B5EF4-FFF2-40B4-BE49-F238E27FC236}">
              <a16:creationId xmlns:a16="http://schemas.microsoft.com/office/drawing/2014/main" id="{00000000-0008-0000-0100-000030240000}"/>
            </a:ext>
          </a:extLst>
        </xdr:cNvPr>
        <xdr:cNvSpPr txBox="1">
          <a:spLocks noChangeArrowheads="1"/>
        </xdr:cNvSpPr>
      </xdr:nvSpPr>
      <xdr:spPr bwMode="auto">
        <a:xfrm>
          <a:off x="2205860" y="11420785"/>
          <a:ext cx="197042" cy="2203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①</a:t>
          </a:r>
          <a:endParaRPr lang="ja-JP" altLang="en-US"/>
        </a:p>
      </xdr:txBody>
    </xdr:sp>
    <xdr:clientData/>
  </xdr:oneCellAnchor>
  <xdr:twoCellAnchor>
    <xdr:from>
      <xdr:col>8</xdr:col>
      <xdr:colOff>142875</xdr:colOff>
      <xdr:row>49</xdr:row>
      <xdr:rowOff>19050</xdr:rowOff>
    </xdr:from>
    <xdr:to>
      <xdr:col>11</xdr:col>
      <xdr:colOff>19050</xdr:colOff>
      <xdr:row>50</xdr:row>
      <xdr:rowOff>76200</xdr:rowOff>
    </xdr:to>
    <xdr:sp macro="" textlink="">
      <xdr:nvSpPr>
        <xdr:cNvPr id="15188" name="AutoShape 54">
          <a:extLst>
            <a:ext uri="{FF2B5EF4-FFF2-40B4-BE49-F238E27FC236}">
              <a16:creationId xmlns:a16="http://schemas.microsoft.com/office/drawing/2014/main" id="{00000000-0008-0000-0100-0000543B0000}"/>
            </a:ext>
          </a:extLst>
        </xdr:cNvPr>
        <xdr:cNvSpPr>
          <a:spLocks noChangeArrowheads="1"/>
        </xdr:cNvSpPr>
      </xdr:nvSpPr>
      <xdr:spPr bwMode="auto">
        <a:xfrm>
          <a:off x="2428875" y="11582400"/>
          <a:ext cx="733425" cy="295275"/>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3</xdr:col>
      <xdr:colOff>161925</xdr:colOff>
      <xdr:row>53</xdr:row>
      <xdr:rowOff>171508</xdr:rowOff>
    </xdr:from>
    <xdr:ext cx="154817" cy="220317"/>
    <xdr:sp macro="" textlink="">
      <xdr:nvSpPr>
        <xdr:cNvPr id="9272" name="Text Box 56">
          <a:extLst>
            <a:ext uri="{FF2B5EF4-FFF2-40B4-BE49-F238E27FC236}">
              <a16:creationId xmlns:a16="http://schemas.microsoft.com/office/drawing/2014/main" id="{00000000-0008-0000-0100-000038240000}"/>
            </a:ext>
          </a:extLst>
        </xdr:cNvPr>
        <xdr:cNvSpPr txBox="1">
          <a:spLocks noChangeArrowheads="1"/>
        </xdr:cNvSpPr>
      </xdr:nvSpPr>
      <xdr:spPr bwMode="auto">
        <a:xfrm>
          <a:off x="1019175" y="12554008"/>
          <a:ext cx="154817" cy="220317"/>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②</a:t>
          </a:r>
          <a:endParaRPr lang="ja-JP" altLang="en-US"/>
        </a:p>
      </xdr:txBody>
    </xdr:sp>
    <xdr:clientData/>
  </xdr:oneCellAnchor>
  <xdr:twoCellAnchor>
    <xdr:from>
      <xdr:col>0</xdr:col>
      <xdr:colOff>0</xdr:colOff>
      <xdr:row>107</xdr:row>
      <xdr:rowOff>219077</xdr:rowOff>
    </xdr:from>
    <xdr:to>
      <xdr:col>42</xdr:col>
      <xdr:colOff>161925</xdr:colOff>
      <xdr:row>127</xdr:row>
      <xdr:rowOff>209552</xdr:rowOff>
    </xdr:to>
    <xdr:grpSp>
      <xdr:nvGrpSpPr>
        <xdr:cNvPr id="43" name="グループ化 1">
          <a:extLst>
            <a:ext uri="{FF2B5EF4-FFF2-40B4-BE49-F238E27FC236}">
              <a16:creationId xmlns:a16="http://schemas.microsoft.com/office/drawing/2014/main" id="{00000000-0008-0000-0100-00002B000000}"/>
            </a:ext>
          </a:extLst>
        </xdr:cNvPr>
        <xdr:cNvGrpSpPr>
          <a:grpSpLocks/>
        </xdr:cNvGrpSpPr>
      </xdr:nvGrpSpPr>
      <xdr:grpSpPr bwMode="auto">
        <a:xfrm>
          <a:off x="0" y="25403177"/>
          <a:ext cx="12096750" cy="4733925"/>
          <a:chOff x="-5334000" y="21164750"/>
          <a:chExt cx="12096750" cy="4514650"/>
        </a:xfrm>
      </xdr:grpSpPr>
      <xdr:sp macro="" textlink="">
        <xdr:nvSpPr>
          <xdr:cNvPr id="44" name="大波 23">
            <a:extLst>
              <a:ext uri="{FF2B5EF4-FFF2-40B4-BE49-F238E27FC236}">
                <a16:creationId xmlns:a16="http://schemas.microsoft.com/office/drawing/2014/main" id="{00000000-0008-0000-0100-00002C000000}"/>
              </a:ext>
            </a:extLst>
          </xdr:cNvPr>
          <xdr:cNvSpPr>
            <a:spLocks noChangeArrowheads="1"/>
          </xdr:cNvSpPr>
        </xdr:nvSpPr>
        <xdr:spPr bwMode="auto">
          <a:xfrm rot="10800000">
            <a:off x="-5334000" y="21164750"/>
            <a:ext cx="6677025" cy="381000"/>
          </a:xfrm>
          <a:prstGeom prst="wave">
            <a:avLst>
              <a:gd name="adj1" fmla="val 20000"/>
              <a:gd name="adj2" fmla="val 0"/>
            </a:avLst>
          </a:prstGeom>
          <a:solidFill>
            <a:srgbClr val="FFFFFF"/>
          </a:solidFill>
          <a:ln w="6350" algn="ctr">
            <a:solidFill>
              <a:srgbClr val="000000"/>
            </a:solidFill>
            <a:round/>
            <a:headEnd/>
            <a:tailEnd/>
          </a:ln>
        </xdr:spPr>
      </xdr:sp>
      <xdr:sp macro="" textlink="">
        <xdr:nvSpPr>
          <xdr:cNvPr id="45" name="正方形/長方形 24">
            <a:extLst>
              <a:ext uri="{FF2B5EF4-FFF2-40B4-BE49-F238E27FC236}">
                <a16:creationId xmlns:a16="http://schemas.microsoft.com/office/drawing/2014/main" id="{00000000-0008-0000-0100-00002D000000}"/>
              </a:ext>
            </a:extLst>
          </xdr:cNvPr>
          <xdr:cNvSpPr>
            <a:spLocks noChangeArrowheads="1"/>
          </xdr:cNvSpPr>
        </xdr:nvSpPr>
        <xdr:spPr bwMode="auto">
          <a:xfrm>
            <a:off x="28575" y="25279350"/>
            <a:ext cx="47625" cy="390525"/>
          </a:xfrm>
          <a:prstGeom prst="rect">
            <a:avLst/>
          </a:prstGeom>
          <a:solidFill>
            <a:srgbClr val="FFFFFF"/>
          </a:solidFill>
          <a:ln>
            <a:noFill/>
          </a:ln>
          <a:extLst>
            <a:ext uri="{91240B29-F687-4F45-9708-019B960494DF}">
              <a14:hiddenLine xmlns:a14="http://schemas.microsoft.com/office/drawing/2010/main" w="25400" algn="ctr">
                <a:solidFill>
                  <a:srgbClr val="000000"/>
                </a:solidFill>
                <a:miter lim="800000"/>
                <a:headEnd/>
                <a:tailEnd/>
              </a14:hiddenLine>
            </a:ext>
          </a:extLst>
        </xdr:spPr>
      </xdr:sp>
      <xdr:sp macro="" textlink="">
        <xdr:nvSpPr>
          <xdr:cNvPr id="46" name="正方形/長方形 25">
            <a:extLst>
              <a:ext uri="{FF2B5EF4-FFF2-40B4-BE49-F238E27FC236}">
                <a16:creationId xmlns:a16="http://schemas.microsoft.com/office/drawing/2014/main" id="{00000000-0008-0000-0100-00002E000000}"/>
              </a:ext>
            </a:extLst>
          </xdr:cNvPr>
          <xdr:cNvSpPr>
            <a:spLocks noChangeArrowheads="1"/>
          </xdr:cNvSpPr>
        </xdr:nvSpPr>
        <xdr:spPr bwMode="auto">
          <a:xfrm>
            <a:off x="6715125" y="25317450"/>
            <a:ext cx="47625" cy="361950"/>
          </a:xfrm>
          <a:prstGeom prst="rect">
            <a:avLst/>
          </a:prstGeom>
          <a:solidFill>
            <a:srgbClr val="FFFFFF"/>
          </a:solidFill>
          <a:ln>
            <a:noFill/>
          </a:ln>
          <a:extLst>
            <a:ext uri="{91240B29-F687-4F45-9708-019B960494DF}">
              <a14:hiddenLine xmlns:a14="http://schemas.microsoft.com/office/drawing/2010/main" w="25400" algn="ctr">
                <a:solidFill>
                  <a:srgbClr val="000000"/>
                </a:solidFill>
                <a:miter lim="800000"/>
                <a:headEnd/>
                <a:tailEnd/>
              </a14:hiddenLine>
            </a:ext>
          </a:extLst>
        </xdr:spPr>
      </xdr:sp>
    </xdr:grpSp>
    <xdr:clientData/>
  </xdr:twoCellAnchor>
  <xdr:oneCellAnchor>
    <xdr:from>
      <xdr:col>3</xdr:col>
      <xdr:colOff>43685</xdr:colOff>
      <xdr:row>56</xdr:row>
      <xdr:rowOff>143185</xdr:rowOff>
    </xdr:from>
    <xdr:ext cx="197042" cy="220317"/>
    <xdr:sp macro="" textlink="">
      <xdr:nvSpPr>
        <xdr:cNvPr id="9274" name="Text Box 58">
          <a:extLst>
            <a:ext uri="{FF2B5EF4-FFF2-40B4-BE49-F238E27FC236}">
              <a16:creationId xmlns:a16="http://schemas.microsoft.com/office/drawing/2014/main" id="{00000000-0008-0000-0100-00003A240000}"/>
            </a:ext>
          </a:extLst>
        </xdr:cNvPr>
        <xdr:cNvSpPr txBox="1">
          <a:spLocks noChangeArrowheads="1"/>
        </xdr:cNvSpPr>
      </xdr:nvSpPr>
      <xdr:spPr bwMode="auto">
        <a:xfrm>
          <a:off x="900935" y="13240060"/>
          <a:ext cx="197042" cy="220317"/>
        </a:xfrm>
        <a:prstGeom prst="rect">
          <a:avLst/>
        </a:prstGeom>
        <a:solidFill>
          <a:srgbClr val="FFFFCC"/>
        </a:solidFill>
        <a:ln>
          <a:noFill/>
        </a:ln>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③</a:t>
          </a:r>
          <a:endParaRPr lang="ja-JP" altLang="en-US"/>
        </a:p>
      </xdr:txBody>
    </xdr:sp>
    <xdr:clientData/>
  </xdr:oneCellAnchor>
  <xdr:twoCellAnchor editAs="oneCell">
    <xdr:from>
      <xdr:col>0</xdr:col>
      <xdr:colOff>104775</xdr:colOff>
      <xdr:row>129</xdr:row>
      <xdr:rowOff>9525</xdr:rowOff>
    </xdr:from>
    <xdr:to>
      <xdr:col>23</xdr:col>
      <xdr:colOff>214320</xdr:colOff>
      <xdr:row>130</xdr:row>
      <xdr:rowOff>82323</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7"/>
        <a:stretch>
          <a:fillRect/>
        </a:stretch>
      </xdr:blipFill>
      <xdr:spPr>
        <a:xfrm>
          <a:off x="104775" y="30165675"/>
          <a:ext cx="6681795" cy="310923"/>
        </a:xfrm>
        <a:prstGeom prst="rect">
          <a:avLst/>
        </a:prstGeom>
      </xdr:spPr>
    </xdr:pic>
    <xdr:clientData/>
  </xdr:twoCellAnchor>
  <xdr:twoCellAnchor>
    <xdr:from>
      <xdr:col>0</xdr:col>
      <xdr:colOff>276225</xdr:colOff>
      <xdr:row>106</xdr:row>
      <xdr:rowOff>38101</xdr:rowOff>
    </xdr:from>
    <xdr:to>
      <xdr:col>20</xdr:col>
      <xdr:colOff>180975</xdr:colOff>
      <xdr:row>107</xdr:row>
      <xdr:rowOff>85726</xdr:rowOff>
    </xdr:to>
    <xdr:sp macro="" textlink="">
      <xdr:nvSpPr>
        <xdr:cNvPr id="15181" name="AutoShape 220">
          <a:extLst>
            <a:ext uri="{FF2B5EF4-FFF2-40B4-BE49-F238E27FC236}">
              <a16:creationId xmlns:a16="http://schemas.microsoft.com/office/drawing/2014/main" id="{00000000-0008-0000-0100-00004D3B0000}"/>
            </a:ext>
          </a:extLst>
        </xdr:cNvPr>
        <xdr:cNvSpPr>
          <a:spLocks noChangeArrowheads="1"/>
        </xdr:cNvSpPr>
      </xdr:nvSpPr>
      <xdr:spPr bwMode="auto">
        <a:xfrm>
          <a:off x="276225" y="24984076"/>
          <a:ext cx="5619750" cy="285750"/>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152399</xdr:colOff>
      <xdr:row>13</xdr:row>
      <xdr:rowOff>57150</xdr:rowOff>
    </xdr:from>
    <xdr:to>
      <xdr:col>47</xdr:col>
      <xdr:colOff>247651</xdr:colOff>
      <xdr:row>22</xdr:row>
      <xdr:rowOff>76200</xdr:rowOff>
    </xdr:to>
    <xdr:grpSp>
      <xdr:nvGrpSpPr>
        <xdr:cNvPr id="54" name="グループ化 1">
          <a:extLst>
            <a:ext uri="{FF2B5EF4-FFF2-40B4-BE49-F238E27FC236}">
              <a16:creationId xmlns:a16="http://schemas.microsoft.com/office/drawing/2014/main" id="{00000000-0008-0000-0100-000036000000}"/>
            </a:ext>
          </a:extLst>
        </xdr:cNvPr>
        <xdr:cNvGrpSpPr>
          <a:grpSpLocks/>
        </xdr:cNvGrpSpPr>
      </xdr:nvGrpSpPr>
      <xdr:grpSpPr bwMode="auto">
        <a:xfrm>
          <a:off x="5581649" y="3152775"/>
          <a:ext cx="8029577" cy="2162175"/>
          <a:chOff x="-4181470" y="10258291"/>
          <a:chExt cx="8115289" cy="9648959"/>
        </a:xfrm>
        <a:solidFill>
          <a:schemeClr val="bg1"/>
        </a:solidFill>
      </xdr:grpSpPr>
      <xdr:sp macro="" textlink="">
        <xdr:nvSpPr>
          <xdr:cNvPr id="55" name="大波 54">
            <a:extLst>
              <a:ext uri="{FF2B5EF4-FFF2-40B4-BE49-F238E27FC236}">
                <a16:creationId xmlns:a16="http://schemas.microsoft.com/office/drawing/2014/main" id="{00000000-0008-0000-0100-000037000000}"/>
              </a:ext>
            </a:extLst>
          </xdr:cNvPr>
          <xdr:cNvSpPr/>
        </xdr:nvSpPr>
        <xdr:spPr>
          <a:xfrm rot="5400000">
            <a:off x="-8415621" y="14492442"/>
            <a:ext cx="8992176"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7" name="正方形/長方形 56">
            <a:extLst>
              <a:ext uri="{FF2B5EF4-FFF2-40B4-BE49-F238E27FC236}">
                <a16:creationId xmlns:a16="http://schemas.microsoft.com/office/drawing/2014/main" id="{00000000-0008-0000-0100-000039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20</xdr:col>
      <xdr:colOff>171450</xdr:colOff>
      <xdr:row>28</xdr:row>
      <xdr:rowOff>76200</xdr:rowOff>
    </xdr:from>
    <xdr:to>
      <xdr:col>48</xdr:col>
      <xdr:colOff>257177</xdr:colOff>
      <xdr:row>32</xdr:row>
      <xdr:rowOff>161925</xdr:rowOff>
    </xdr:to>
    <xdr:grpSp>
      <xdr:nvGrpSpPr>
        <xdr:cNvPr id="58" name="グループ化 1">
          <a:extLst>
            <a:ext uri="{FF2B5EF4-FFF2-40B4-BE49-F238E27FC236}">
              <a16:creationId xmlns:a16="http://schemas.microsoft.com/office/drawing/2014/main" id="{00000000-0008-0000-0100-00003A000000}"/>
            </a:ext>
          </a:extLst>
        </xdr:cNvPr>
        <xdr:cNvGrpSpPr>
          <a:grpSpLocks/>
        </xdr:cNvGrpSpPr>
      </xdr:nvGrpSpPr>
      <xdr:grpSpPr bwMode="auto">
        <a:xfrm>
          <a:off x="5886450" y="6629400"/>
          <a:ext cx="8020052" cy="1209675"/>
          <a:chOff x="-4181470" y="10258291"/>
          <a:chExt cx="8115289" cy="9648959"/>
        </a:xfrm>
        <a:solidFill>
          <a:schemeClr val="bg1"/>
        </a:solidFill>
      </xdr:grpSpPr>
      <xdr:sp macro="" textlink="">
        <xdr:nvSpPr>
          <xdr:cNvPr id="61" name="大波 60">
            <a:extLst>
              <a:ext uri="{FF2B5EF4-FFF2-40B4-BE49-F238E27FC236}">
                <a16:creationId xmlns:a16="http://schemas.microsoft.com/office/drawing/2014/main" id="{00000000-0008-0000-0100-00003D000000}"/>
              </a:ext>
            </a:extLst>
          </xdr:cNvPr>
          <xdr:cNvSpPr/>
        </xdr:nvSpPr>
        <xdr:spPr>
          <a:xfrm rot="5400000">
            <a:off x="-8415621" y="14492442"/>
            <a:ext cx="8992176"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3" name="正方形/長方形 62">
            <a:extLst>
              <a:ext uri="{FF2B5EF4-FFF2-40B4-BE49-F238E27FC236}">
                <a16:creationId xmlns:a16="http://schemas.microsoft.com/office/drawing/2014/main" id="{00000000-0008-0000-0100-00003F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11</xdr:col>
      <xdr:colOff>266698</xdr:colOff>
      <xdr:row>47</xdr:row>
      <xdr:rowOff>200025</xdr:rowOff>
    </xdr:from>
    <xdr:to>
      <xdr:col>40</xdr:col>
      <xdr:colOff>161925</xdr:colOff>
      <xdr:row>88</xdr:row>
      <xdr:rowOff>85724</xdr:rowOff>
    </xdr:to>
    <xdr:grpSp>
      <xdr:nvGrpSpPr>
        <xdr:cNvPr id="38" name="グループ化 1">
          <a:extLst>
            <a:ext uri="{FF2B5EF4-FFF2-40B4-BE49-F238E27FC236}">
              <a16:creationId xmlns:a16="http://schemas.microsoft.com/office/drawing/2014/main" id="{00000000-0008-0000-0100-000026000000}"/>
            </a:ext>
          </a:extLst>
        </xdr:cNvPr>
        <xdr:cNvGrpSpPr>
          <a:grpSpLocks/>
        </xdr:cNvGrpSpPr>
      </xdr:nvGrpSpPr>
      <xdr:grpSpPr bwMode="auto">
        <a:xfrm>
          <a:off x="3409948" y="11287125"/>
          <a:ext cx="8115302" cy="9715499"/>
          <a:chOff x="-4181470" y="10258291"/>
          <a:chExt cx="8115289" cy="9648959"/>
        </a:xfrm>
        <a:solidFill>
          <a:schemeClr val="bg1"/>
        </a:solidFill>
      </xdr:grpSpPr>
      <xdr:sp macro="" textlink="">
        <xdr:nvSpPr>
          <xdr:cNvPr id="39" name="大波 38">
            <a:extLst>
              <a:ext uri="{FF2B5EF4-FFF2-40B4-BE49-F238E27FC236}">
                <a16:creationId xmlns:a16="http://schemas.microsoft.com/office/drawing/2014/main" id="{00000000-0008-0000-0100-000027000000}"/>
              </a:ext>
            </a:extLst>
          </xdr:cNvPr>
          <xdr:cNvSpPr/>
        </xdr:nvSpPr>
        <xdr:spPr>
          <a:xfrm rot="5400000">
            <a:off x="-8415621" y="14492442"/>
            <a:ext cx="8992176"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1" name="正方形/長方形 40">
            <a:extLst>
              <a:ext uri="{FF2B5EF4-FFF2-40B4-BE49-F238E27FC236}">
                <a16:creationId xmlns:a16="http://schemas.microsoft.com/office/drawing/2014/main" id="{00000000-0008-0000-0100-000029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7</xdr:col>
      <xdr:colOff>0</xdr:colOff>
      <xdr:row>55</xdr:row>
      <xdr:rowOff>114300</xdr:rowOff>
    </xdr:from>
    <xdr:to>
      <xdr:col>14</xdr:col>
      <xdr:colOff>9524</xdr:colOff>
      <xdr:row>62</xdr:row>
      <xdr:rowOff>19048</xdr:rowOff>
    </xdr:to>
    <xdr:sp macro="" textlink="">
      <xdr:nvSpPr>
        <xdr:cNvPr id="15185" name="Line 64">
          <a:extLst>
            <a:ext uri="{FF2B5EF4-FFF2-40B4-BE49-F238E27FC236}">
              <a16:creationId xmlns:a16="http://schemas.microsoft.com/office/drawing/2014/main" id="{00000000-0008-0000-0100-0000513B0000}"/>
            </a:ext>
          </a:extLst>
        </xdr:cNvPr>
        <xdr:cNvSpPr>
          <a:spLocks noChangeShapeType="1"/>
        </xdr:cNvSpPr>
      </xdr:nvSpPr>
      <xdr:spPr bwMode="auto">
        <a:xfrm flipH="1" flipV="1">
          <a:off x="2000250" y="12973050"/>
          <a:ext cx="2009774" cy="1571623"/>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28575</xdr:colOff>
      <xdr:row>50</xdr:row>
      <xdr:rowOff>0</xdr:rowOff>
    </xdr:from>
    <xdr:to>
      <xdr:col>13</xdr:col>
      <xdr:colOff>266699</xdr:colOff>
      <xdr:row>52</xdr:row>
      <xdr:rowOff>114300</xdr:rowOff>
    </xdr:to>
    <xdr:sp macro="" textlink="">
      <xdr:nvSpPr>
        <xdr:cNvPr id="15184" name="Line 60">
          <a:extLst>
            <a:ext uri="{FF2B5EF4-FFF2-40B4-BE49-F238E27FC236}">
              <a16:creationId xmlns:a16="http://schemas.microsoft.com/office/drawing/2014/main" id="{00000000-0008-0000-0100-0000503B0000}"/>
            </a:ext>
          </a:extLst>
        </xdr:cNvPr>
        <xdr:cNvSpPr>
          <a:spLocks noChangeShapeType="1"/>
        </xdr:cNvSpPr>
      </xdr:nvSpPr>
      <xdr:spPr bwMode="auto">
        <a:xfrm flipH="1" flipV="1">
          <a:off x="3171825" y="11668125"/>
          <a:ext cx="809624" cy="59055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57149</xdr:colOff>
      <xdr:row>70</xdr:row>
      <xdr:rowOff>152401</xdr:rowOff>
    </xdr:from>
    <xdr:to>
      <xdr:col>14</xdr:col>
      <xdr:colOff>19042</xdr:colOff>
      <xdr:row>72</xdr:row>
      <xdr:rowOff>190501</xdr:rowOff>
    </xdr:to>
    <xdr:sp macro="" textlink="">
      <xdr:nvSpPr>
        <xdr:cNvPr id="15186" name="Line 67">
          <a:extLst>
            <a:ext uri="{FF2B5EF4-FFF2-40B4-BE49-F238E27FC236}">
              <a16:creationId xmlns:a16="http://schemas.microsoft.com/office/drawing/2014/main" id="{00000000-0008-0000-0100-0000523B0000}"/>
            </a:ext>
          </a:extLst>
        </xdr:cNvPr>
        <xdr:cNvSpPr>
          <a:spLocks noChangeShapeType="1"/>
        </xdr:cNvSpPr>
      </xdr:nvSpPr>
      <xdr:spPr bwMode="auto">
        <a:xfrm flipH="1">
          <a:off x="2057399" y="16716376"/>
          <a:ext cx="1962143" cy="51435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22</xdr:col>
      <xdr:colOff>266700</xdr:colOff>
      <xdr:row>90</xdr:row>
      <xdr:rowOff>85725</xdr:rowOff>
    </xdr:from>
    <xdr:to>
      <xdr:col>51</xdr:col>
      <xdr:colOff>283035</xdr:colOff>
      <xdr:row>116</xdr:row>
      <xdr:rowOff>65683</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8"/>
        <a:stretch>
          <a:fillRect/>
        </a:stretch>
      </xdr:blipFill>
      <xdr:spPr>
        <a:xfrm>
          <a:off x="6553200" y="21345525"/>
          <a:ext cx="8236410" cy="6133108"/>
        </a:xfrm>
        <a:prstGeom prst="rect">
          <a:avLst/>
        </a:prstGeom>
      </xdr:spPr>
    </xdr:pic>
    <xdr:clientData/>
  </xdr:twoCellAnchor>
  <xdr:twoCellAnchor editAs="oneCell">
    <xdr:from>
      <xdr:col>0</xdr:col>
      <xdr:colOff>66674</xdr:colOff>
      <xdr:row>119</xdr:row>
      <xdr:rowOff>38137</xdr:rowOff>
    </xdr:from>
    <xdr:to>
      <xdr:col>23</xdr:col>
      <xdr:colOff>199502</xdr:colOff>
      <xdr:row>128</xdr:row>
      <xdr:rowOff>172537</xdr:rowOff>
    </xdr:to>
    <xdr:pic>
      <xdr:nvPicPr>
        <xdr:cNvPr id="6" name="図 5">
          <a:extLst>
            <a:ext uri="{FF2B5EF4-FFF2-40B4-BE49-F238E27FC236}">
              <a16:creationId xmlns:a16="http://schemas.microsoft.com/office/drawing/2014/main" id="{DE42B2BE-4AA9-A6C6-40CF-901633C2876C}"/>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800" r="2426" b="9096"/>
        <a:stretch>
          <a:fillRect/>
        </a:stretch>
      </xdr:blipFill>
      <xdr:spPr bwMode="auto">
        <a:xfrm>
          <a:off x="66674" y="28070212"/>
          <a:ext cx="6705078" cy="22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132</xdr:row>
      <xdr:rowOff>95249</xdr:rowOff>
    </xdr:from>
    <xdr:to>
      <xdr:col>23</xdr:col>
      <xdr:colOff>188816</xdr:colOff>
      <xdr:row>152</xdr:row>
      <xdr:rowOff>156749</xdr:rowOff>
    </xdr:to>
    <xdr:pic>
      <xdr:nvPicPr>
        <xdr:cNvPr id="9" name="図 8">
          <a:extLst>
            <a:ext uri="{FF2B5EF4-FFF2-40B4-BE49-F238E27FC236}">
              <a16:creationId xmlns:a16="http://schemas.microsoft.com/office/drawing/2014/main" id="{64B2DF3F-D695-70CC-613D-D8958433CC03}"/>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b="3143"/>
        <a:stretch>
          <a:fillRect/>
        </a:stretch>
      </xdr:blipFill>
      <xdr:spPr bwMode="auto">
        <a:xfrm>
          <a:off x="19050" y="31156274"/>
          <a:ext cx="6742016" cy="48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52</xdr:row>
      <xdr:rowOff>0</xdr:rowOff>
    </xdr:from>
    <xdr:to>
      <xdr:col>5</xdr:col>
      <xdr:colOff>0</xdr:colOff>
      <xdr:row>54</xdr:row>
      <xdr:rowOff>0</xdr:rowOff>
    </xdr:to>
    <xdr:sp macro="" textlink="">
      <xdr:nvSpPr>
        <xdr:cNvPr id="15407" name="Line 1">
          <a:extLst>
            <a:ext uri="{FF2B5EF4-FFF2-40B4-BE49-F238E27FC236}">
              <a16:creationId xmlns:a16="http://schemas.microsoft.com/office/drawing/2014/main" id="{00000000-0008-0000-0300-00002F3C0000}"/>
            </a:ext>
          </a:extLst>
        </xdr:cNvPr>
        <xdr:cNvSpPr>
          <a:spLocks noChangeShapeType="1"/>
        </xdr:cNvSpPr>
      </xdr:nvSpPr>
      <xdr:spPr bwMode="auto">
        <a:xfrm>
          <a:off x="1190625" y="150018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0</xdr:colOff>
      <xdr:row>51</xdr:row>
      <xdr:rowOff>0</xdr:rowOff>
    </xdr:from>
    <xdr:to>
      <xdr:col>12</xdr:col>
      <xdr:colOff>0</xdr:colOff>
      <xdr:row>54</xdr:row>
      <xdr:rowOff>0</xdr:rowOff>
    </xdr:to>
    <xdr:sp macro="" textlink="">
      <xdr:nvSpPr>
        <xdr:cNvPr id="15408" name="Line 2">
          <a:extLst>
            <a:ext uri="{FF2B5EF4-FFF2-40B4-BE49-F238E27FC236}">
              <a16:creationId xmlns:a16="http://schemas.microsoft.com/office/drawing/2014/main" id="{00000000-0008-0000-0300-0000303C0000}"/>
            </a:ext>
          </a:extLst>
        </xdr:cNvPr>
        <xdr:cNvSpPr>
          <a:spLocks noChangeShapeType="1"/>
        </xdr:cNvSpPr>
      </xdr:nvSpPr>
      <xdr:spPr bwMode="auto">
        <a:xfrm>
          <a:off x="2857500" y="148113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61</xdr:row>
      <xdr:rowOff>0</xdr:rowOff>
    </xdr:from>
    <xdr:to>
      <xdr:col>13</xdr:col>
      <xdr:colOff>0</xdr:colOff>
      <xdr:row>62</xdr:row>
      <xdr:rowOff>0</xdr:rowOff>
    </xdr:to>
    <xdr:sp macro="" textlink="">
      <xdr:nvSpPr>
        <xdr:cNvPr id="15409" name="Line 4">
          <a:extLst>
            <a:ext uri="{FF2B5EF4-FFF2-40B4-BE49-F238E27FC236}">
              <a16:creationId xmlns:a16="http://schemas.microsoft.com/office/drawing/2014/main" id="{00000000-0008-0000-0300-0000313C0000}"/>
            </a:ext>
          </a:extLst>
        </xdr:cNvPr>
        <xdr:cNvSpPr>
          <a:spLocks noChangeShapeType="1"/>
        </xdr:cNvSpPr>
      </xdr:nvSpPr>
      <xdr:spPr bwMode="auto">
        <a:xfrm>
          <a:off x="3095625" y="16525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61</xdr:row>
      <xdr:rowOff>0</xdr:rowOff>
    </xdr:from>
    <xdr:to>
      <xdr:col>21</xdr:col>
      <xdr:colOff>0</xdr:colOff>
      <xdr:row>62</xdr:row>
      <xdr:rowOff>0</xdr:rowOff>
    </xdr:to>
    <xdr:sp macro="" textlink="">
      <xdr:nvSpPr>
        <xdr:cNvPr id="15410" name="Line 5">
          <a:extLst>
            <a:ext uri="{FF2B5EF4-FFF2-40B4-BE49-F238E27FC236}">
              <a16:creationId xmlns:a16="http://schemas.microsoft.com/office/drawing/2014/main" id="{00000000-0008-0000-0300-0000323C0000}"/>
            </a:ext>
          </a:extLst>
        </xdr:cNvPr>
        <xdr:cNvSpPr>
          <a:spLocks noChangeShapeType="1"/>
        </xdr:cNvSpPr>
      </xdr:nvSpPr>
      <xdr:spPr bwMode="auto">
        <a:xfrm>
          <a:off x="5000625" y="16525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61</xdr:row>
      <xdr:rowOff>0</xdr:rowOff>
    </xdr:from>
    <xdr:to>
      <xdr:col>5</xdr:col>
      <xdr:colOff>0</xdr:colOff>
      <xdr:row>62</xdr:row>
      <xdr:rowOff>0</xdr:rowOff>
    </xdr:to>
    <xdr:sp macro="" textlink="">
      <xdr:nvSpPr>
        <xdr:cNvPr id="15411" name="Line 6">
          <a:extLst>
            <a:ext uri="{FF2B5EF4-FFF2-40B4-BE49-F238E27FC236}">
              <a16:creationId xmlns:a16="http://schemas.microsoft.com/office/drawing/2014/main" id="{00000000-0008-0000-0300-0000333C0000}"/>
            </a:ext>
          </a:extLst>
        </xdr:cNvPr>
        <xdr:cNvSpPr>
          <a:spLocks noChangeShapeType="1"/>
        </xdr:cNvSpPr>
      </xdr:nvSpPr>
      <xdr:spPr bwMode="auto">
        <a:xfrm>
          <a:off x="1190625" y="16525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67</xdr:row>
      <xdr:rowOff>0</xdr:rowOff>
    </xdr:from>
    <xdr:to>
      <xdr:col>5</xdr:col>
      <xdr:colOff>0</xdr:colOff>
      <xdr:row>68</xdr:row>
      <xdr:rowOff>0</xdr:rowOff>
    </xdr:to>
    <xdr:sp macro="" textlink="">
      <xdr:nvSpPr>
        <xdr:cNvPr id="15412" name="Line 7">
          <a:extLst>
            <a:ext uri="{FF2B5EF4-FFF2-40B4-BE49-F238E27FC236}">
              <a16:creationId xmlns:a16="http://schemas.microsoft.com/office/drawing/2014/main" id="{00000000-0008-0000-0300-0000343C0000}"/>
            </a:ext>
          </a:extLst>
        </xdr:cNvPr>
        <xdr:cNvSpPr>
          <a:spLocks noChangeShapeType="1"/>
        </xdr:cNvSpPr>
      </xdr:nvSpPr>
      <xdr:spPr bwMode="auto">
        <a:xfrm>
          <a:off x="1190625" y="17668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0</xdr:colOff>
      <xdr:row>66</xdr:row>
      <xdr:rowOff>0</xdr:rowOff>
    </xdr:from>
    <xdr:to>
      <xdr:col>12</xdr:col>
      <xdr:colOff>0</xdr:colOff>
      <xdr:row>68</xdr:row>
      <xdr:rowOff>0</xdr:rowOff>
    </xdr:to>
    <xdr:sp macro="" textlink="">
      <xdr:nvSpPr>
        <xdr:cNvPr id="15413" name="Line 8">
          <a:extLst>
            <a:ext uri="{FF2B5EF4-FFF2-40B4-BE49-F238E27FC236}">
              <a16:creationId xmlns:a16="http://schemas.microsoft.com/office/drawing/2014/main" id="{00000000-0008-0000-0300-0000353C0000}"/>
            </a:ext>
          </a:extLst>
        </xdr:cNvPr>
        <xdr:cNvSpPr>
          <a:spLocks noChangeShapeType="1"/>
        </xdr:cNvSpPr>
      </xdr:nvSpPr>
      <xdr:spPr bwMode="auto">
        <a:xfrm>
          <a:off x="2857500" y="174783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73</xdr:row>
      <xdr:rowOff>0</xdr:rowOff>
    </xdr:from>
    <xdr:to>
      <xdr:col>5</xdr:col>
      <xdr:colOff>0</xdr:colOff>
      <xdr:row>74</xdr:row>
      <xdr:rowOff>0</xdr:rowOff>
    </xdr:to>
    <xdr:sp macro="" textlink="">
      <xdr:nvSpPr>
        <xdr:cNvPr id="15414" name="Line 9">
          <a:extLst>
            <a:ext uri="{FF2B5EF4-FFF2-40B4-BE49-F238E27FC236}">
              <a16:creationId xmlns:a16="http://schemas.microsoft.com/office/drawing/2014/main" id="{00000000-0008-0000-0300-0000363C0000}"/>
            </a:ext>
          </a:extLst>
        </xdr:cNvPr>
        <xdr:cNvSpPr>
          <a:spLocks noChangeShapeType="1"/>
        </xdr:cNvSpPr>
      </xdr:nvSpPr>
      <xdr:spPr bwMode="auto">
        <a:xfrm>
          <a:off x="1190625" y="18811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79</xdr:row>
      <xdr:rowOff>0</xdr:rowOff>
    </xdr:from>
    <xdr:to>
      <xdr:col>13</xdr:col>
      <xdr:colOff>0</xdr:colOff>
      <xdr:row>80</xdr:row>
      <xdr:rowOff>0</xdr:rowOff>
    </xdr:to>
    <xdr:sp macro="" textlink="">
      <xdr:nvSpPr>
        <xdr:cNvPr id="15415" name="Line 10">
          <a:extLst>
            <a:ext uri="{FF2B5EF4-FFF2-40B4-BE49-F238E27FC236}">
              <a16:creationId xmlns:a16="http://schemas.microsoft.com/office/drawing/2014/main" id="{00000000-0008-0000-0300-0000373C0000}"/>
            </a:ext>
          </a:extLst>
        </xdr:cNvPr>
        <xdr:cNvSpPr>
          <a:spLocks noChangeShapeType="1"/>
        </xdr:cNvSpPr>
      </xdr:nvSpPr>
      <xdr:spPr bwMode="auto">
        <a:xfrm>
          <a:off x="3095625" y="19764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79</xdr:row>
      <xdr:rowOff>0</xdr:rowOff>
    </xdr:from>
    <xdr:to>
      <xdr:col>21</xdr:col>
      <xdr:colOff>0</xdr:colOff>
      <xdr:row>80</xdr:row>
      <xdr:rowOff>0</xdr:rowOff>
    </xdr:to>
    <xdr:sp macro="" textlink="">
      <xdr:nvSpPr>
        <xdr:cNvPr id="15416" name="Line 11">
          <a:extLst>
            <a:ext uri="{FF2B5EF4-FFF2-40B4-BE49-F238E27FC236}">
              <a16:creationId xmlns:a16="http://schemas.microsoft.com/office/drawing/2014/main" id="{00000000-0008-0000-0300-0000383C0000}"/>
            </a:ext>
          </a:extLst>
        </xdr:cNvPr>
        <xdr:cNvSpPr>
          <a:spLocks noChangeShapeType="1"/>
        </xdr:cNvSpPr>
      </xdr:nvSpPr>
      <xdr:spPr bwMode="auto">
        <a:xfrm>
          <a:off x="5000625" y="19764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83</xdr:row>
      <xdr:rowOff>0</xdr:rowOff>
    </xdr:from>
    <xdr:to>
      <xdr:col>5</xdr:col>
      <xdr:colOff>0</xdr:colOff>
      <xdr:row>85</xdr:row>
      <xdr:rowOff>0</xdr:rowOff>
    </xdr:to>
    <xdr:sp macro="" textlink="">
      <xdr:nvSpPr>
        <xdr:cNvPr id="15417" name="Line 12">
          <a:extLst>
            <a:ext uri="{FF2B5EF4-FFF2-40B4-BE49-F238E27FC236}">
              <a16:creationId xmlns:a16="http://schemas.microsoft.com/office/drawing/2014/main" id="{00000000-0008-0000-0300-0000393C0000}"/>
            </a:ext>
          </a:extLst>
        </xdr:cNvPr>
        <xdr:cNvSpPr>
          <a:spLocks noChangeShapeType="1"/>
        </xdr:cNvSpPr>
      </xdr:nvSpPr>
      <xdr:spPr bwMode="auto">
        <a:xfrm>
          <a:off x="1190625" y="205263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90</xdr:row>
      <xdr:rowOff>0</xdr:rowOff>
    </xdr:from>
    <xdr:to>
      <xdr:col>5</xdr:col>
      <xdr:colOff>0</xdr:colOff>
      <xdr:row>91</xdr:row>
      <xdr:rowOff>0</xdr:rowOff>
    </xdr:to>
    <xdr:sp macro="" textlink="">
      <xdr:nvSpPr>
        <xdr:cNvPr id="15418" name="Line 13">
          <a:extLst>
            <a:ext uri="{FF2B5EF4-FFF2-40B4-BE49-F238E27FC236}">
              <a16:creationId xmlns:a16="http://schemas.microsoft.com/office/drawing/2014/main" id="{00000000-0008-0000-0300-00003A3C0000}"/>
            </a:ext>
          </a:extLst>
        </xdr:cNvPr>
        <xdr:cNvSpPr>
          <a:spLocks noChangeShapeType="1"/>
        </xdr:cNvSpPr>
      </xdr:nvSpPr>
      <xdr:spPr bwMode="auto">
        <a:xfrm>
          <a:off x="1190625" y="2185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85</xdr:row>
      <xdr:rowOff>9525</xdr:rowOff>
    </xdr:from>
    <xdr:to>
      <xdr:col>10</xdr:col>
      <xdr:colOff>0</xdr:colOff>
      <xdr:row>85</xdr:row>
      <xdr:rowOff>9525</xdr:rowOff>
    </xdr:to>
    <xdr:sp macro="" textlink="">
      <xdr:nvSpPr>
        <xdr:cNvPr id="15419" name="Line 15">
          <a:extLst>
            <a:ext uri="{FF2B5EF4-FFF2-40B4-BE49-F238E27FC236}">
              <a16:creationId xmlns:a16="http://schemas.microsoft.com/office/drawing/2014/main" id="{00000000-0008-0000-0300-00003B3C0000}"/>
            </a:ext>
          </a:extLst>
        </xdr:cNvPr>
        <xdr:cNvSpPr>
          <a:spLocks noChangeShapeType="1"/>
        </xdr:cNvSpPr>
      </xdr:nvSpPr>
      <xdr:spPr bwMode="auto">
        <a:xfrm>
          <a:off x="2143125" y="20916900"/>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90</xdr:row>
      <xdr:rowOff>0</xdr:rowOff>
    </xdr:from>
    <xdr:to>
      <xdr:col>13</xdr:col>
      <xdr:colOff>0</xdr:colOff>
      <xdr:row>91</xdr:row>
      <xdr:rowOff>0</xdr:rowOff>
    </xdr:to>
    <xdr:sp macro="" textlink="">
      <xdr:nvSpPr>
        <xdr:cNvPr id="15420" name="Line 18">
          <a:extLst>
            <a:ext uri="{FF2B5EF4-FFF2-40B4-BE49-F238E27FC236}">
              <a16:creationId xmlns:a16="http://schemas.microsoft.com/office/drawing/2014/main" id="{00000000-0008-0000-0300-00003C3C0000}"/>
            </a:ext>
          </a:extLst>
        </xdr:cNvPr>
        <xdr:cNvSpPr>
          <a:spLocks noChangeShapeType="1"/>
        </xdr:cNvSpPr>
      </xdr:nvSpPr>
      <xdr:spPr bwMode="auto">
        <a:xfrm>
          <a:off x="3095625" y="2185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90</xdr:row>
      <xdr:rowOff>0</xdr:rowOff>
    </xdr:from>
    <xdr:to>
      <xdr:col>21</xdr:col>
      <xdr:colOff>0</xdr:colOff>
      <xdr:row>91</xdr:row>
      <xdr:rowOff>0</xdr:rowOff>
    </xdr:to>
    <xdr:sp macro="" textlink="">
      <xdr:nvSpPr>
        <xdr:cNvPr id="15421" name="Line 19">
          <a:extLst>
            <a:ext uri="{FF2B5EF4-FFF2-40B4-BE49-F238E27FC236}">
              <a16:creationId xmlns:a16="http://schemas.microsoft.com/office/drawing/2014/main" id="{00000000-0008-0000-0300-00003D3C0000}"/>
            </a:ext>
          </a:extLst>
        </xdr:cNvPr>
        <xdr:cNvSpPr>
          <a:spLocks noChangeShapeType="1"/>
        </xdr:cNvSpPr>
      </xdr:nvSpPr>
      <xdr:spPr bwMode="auto">
        <a:xfrm>
          <a:off x="5000625" y="2185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99</xdr:row>
      <xdr:rowOff>0</xdr:rowOff>
    </xdr:from>
    <xdr:to>
      <xdr:col>5</xdr:col>
      <xdr:colOff>0</xdr:colOff>
      <xdr:row>100</xdr:row>
      <xdr:rowOff>0</xdr:rowOff>
    </xdr:to>
    <xdr:sp macro="" textlink="">
      <xdr:nvSpPr>
        <xdr:cNvPr id="15422" name="Line 20">
          <a:extLst>
            <a:ext uri="{FF2B5EF4-FFF2-40B4-BE49-F238E27FC236}">
              <a16:creationId xmlns:a16="http://schemas.microsoft.com/office/drawing/2014/main" id="{00000000-0008-0000-0300-00003E3C0000}"/>
            </a:ext>
          </a:extLst>
        </xdr:cNvPr>
        <xdr:cNvSpPr>
          <a:spLocks noChangeShapeType="1"/>
        </xdr:cNvSpPr>
      </xdr:nvSpPr>
      <xdr:spPr bwMode="auto">
        <a:xfrm>
          <a:off x="1190625" y="23574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105</xdr:row>
      <xdr:rowOff>0</xdr:rowOff>
    </xdr:from>
    <xdr:to>
      <xdr:col>5</xdr:col>
      <xdr:colOff>0</xdr:colOff>
      <xdr:row>106</xdr:row>
      <xdr:rowOff>0</xdr:rowOff>
    </xdr:to>
    <xdr:sp macro="" textlink="">
      <xdr:nvSpPr>
        <xdr:cNvPr id="15423" name="Line 22">
          <a:extLst>
            <a:ext uri="{FF2B5EF4-FFF2-40B4-BE49-F238E27FC236}">
              <a16:creationId xmlns:a16="http://schemas.microsoft.com/office/drawing/2014/main" id="{00000000-0008-0000-0300-00003F3C0000}"/>
            </a:ext>
          </a:extLst>
        </xdr:cNvPr>
        <xdr:cNvSpPr>
          <a:spLocks noChangeShapeType="1"/>
        </xdr:cNvSpPr>
      </xdr:nvSpPr>
      <xdr:spPr bwMode="auto">
        <a:xfrm>
          <a:off x="1190625" y="24717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0</xdr:colOff>
      <xdr:row>98</xdr:row>
      <xdr:rowOff>0</xdr:rowOff>
    </xdr:from>
    <xdr:to>
      <xdr:col>12</xdr:col>
      <xdr:colOff>0</xdr:colOff>
      <xdr:row>100</xdr:row>
      <xdr:rowOff>0</xdr:rowOff>
    </xdr:to>
    <xdr:sp macro="" textlink="">
      <xdr:nvSpPr>
        <xdr:cNvPr id="15424" name="Line 23">
          <a:extLst>
            <a:ext uri="{FF2B5EF4-FFF2-40B4-BE49-F238E27FC236}">
              <a16:creationId xmlns:a16="http://schemas.microsoft.com/office/drawing/2014/main" id="{00000000-0008-0000-0300-0000403C0000}"/>
            </a:ext>
          </a:extLst>
        </xdr:cNvPr>
        <xdr:cNvSpPr>
          <a:spLocks noChangeShapeType="1"/>
        </xdr:cNvSpPr>
      </xdr:nvSpPr>
      <xdr:spPr bwMode="auto">
        <a:xfrm>
          <a:off x="2857500" y="233838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111</xdr:row>
      <xdr:rowOff>0</xdr:rowOff>
    </xdr:from>
    <xdr:to>
      <xdr:col>13</xdr:col>
      <xdr:colOff>0</xdr:colOff>
      <xdr:row>112</xdr:row>
      <xdr:rowOff>0</xdr:rowOff>
    </xdr:to>
    <xdr:sp macro="" textlink="">
      <xdr:nvSpPr>
        <xdr:cNvPr id="15425" name="Line 24">
          <a:extLst>
            <a:ext uri="{FF2B5EF4-FFF2-40B4-BE49-F238E27FC236}">
              <a16:creationId xmlns:a16="http://schemas.microsoft.com/office/drawing/2014/main" id="{00000000-0008-0000-0300-0000413C0000}"/>
            </a:ext>
          </a:extLst>
        </xdr:cNvPr>
        <xdr:cNvSpPr>
          <a:spLocks noChangeShapeType="1"/>
        </xdr:cNvSpPr>
      </xdr:nvSpPr>
      <xdr:spPr bwMode="auto">
        <a:xfrm>
          <a:off x="3095625" y="2566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119</xdr:row>
      <xdr:rowOff>0</xdr:rowOff>
    </xdr:from>
    <xdr:to>
      <xdr:col>13</xdr:col>
      <xdr:colOff>0</xdr:colOff>
      <xdr:row>120</xdr:row>
      <xdr:rowOff>0</xdr:rowOff>
    </xdr:to>
    <xdr:sp macro="" textlink="">
      <xdr:nvSpPr>
        <xdr:cNvPr id="15426" name="Line 25">
          <a:extLst>
            <a:ext uri="{FF2B5EF4-FFF2-40B4-BE49-F238E27FC236}">
              <a16:creationId xmlns:a16="http://schemas.microsoft.com/office/drawing/2014/main" id="{00000000-0008-0000-0300-0000423C0000}"/>
            </a:ext>
          </a:extLst>
        </xdr:cNvPr>
        <xdr:cNvSpPr>
          <a:spLocks noChangeShapeType="1"/>
        </xdr:cNvSpPr>
      </xdr:nvSpPr>
      <xdr:spPr bwMode="auto">
        <a:xfrm>
          <a:off x="3095625" y="27003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119</xdr:row>
      <xdr:rowOff>0</xdr:rowOff>
    </xdr:from>
    <xdr:to>
      <xdr:col>21</xdr:col>
      <xdr:colOff>0</xdr:colOff>
      <xdr:row>120</xdr:row>
      <xdr:rowOff>0</xdr:rowOff>
    </xdr:to>
    <xdr:sp macro="" textlink="">
      <xdr:nvSpPr>
        <xdr:cNvPr id="15427" name="Line 26">
          <a:extLst>
            <a:ext uri="{FF2B5EF4-FFF2-40B4-BE49-F238E27FC236}">
              <a16:creationId xmlns:a16="http://schemas.microsoft.com/office/drawing/2014/main" id="{00000000-0008-0000-0300-0000433C0000}"/>
            </a:ext>
          </a:extLst>
        </xdr:cNvPr>
        <xdr:cNvSpPr>
          <a:spLocks noChangeShapeType="1"/>
        </xdr:cNvSpPr>
      </xdr:nvSpPr>
      <xdr:spPr bwMode="auto">
        <a:xfrm>
          <a:off x="5000625" y="27003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111</xdr:row>
      <xdr:rowOff>0</xdr:rowOff>
    </xdr:from>
    <xdr:to>
      <xdr:col>21</xdr:col>
      <xdr:colOff>0</xdr:colOff>
      <xdr:row>112</xdr:row>
      <xdr:rowOff>0</xdr:rowOff>
    </xdr:to>
    <xdr:sp macro="" textlink="">
      <xdr:nvSpPr>
        <xdr:cNvPr id="15428" name="Line 27">
          <a:extLst>
            <a:ext uri="{FF2B5EF4-FFF2-40B4-BE49-F238E27FC236}">
              <a16:creationId xmlns:a16="http://schemas.microsoft.com/office/drawing/2014/main" id="{00000000-0008-0000-0300-0000443C0000}"/>
            </a:ext>
          </a:extLst>
        </xdr:cNvPr>
        <xdr:cNvSpPr>
          <a:spLocks noChangeShapeType="1"/>
        </xdr:cNvSpPr>
      </xdr:nvSpPr>
      <xdr:spPr bwMode="auto">
        <a:xfrm>
          <a:off x="5000625" y="2566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219075</xdr:colOff>
      <xdr:row>58</xdr:row>
      <xdr:rowOff>133350</xdr:rowOff>
    </xdr:from>
    <xdr:to>
      <xdr:col>24</xdr:col>
      <xdr:colOff>161925</xdr:colOff>
      <xdr:row>64</xdr:row>
      <xdr:rowOff>57150</xdr:rowOff>
    </xdr:to>
    <xdr:sp macro="" textlink="">
      <xdr:nvSpPr>
        <xdr:cNvPr id="15429" name="AutoShape 32">
          <a:extLst>
            <a:ext uri="{FF2B5EF4-FFF2-40B4-BE49-F238E27FC236}">
              <a16:creationId xmlns:a16="http://schemas.microsoft.com/office/drawing/2014/main" id="{00000000-0008-0000-0300-0000453C0000}"/>
            </a:ext>
          </a:extLst>
        </xdr:cNvPr>
        <xdr:cNvSpPr>
          <a:spLocks noChangeArrowheads="1"/>
        </xdr:cNvSpPr>
      </xdr:nvSpPr>
      <xdr:spPr bwMode="auto">
        <a:xfrm>
          <a:off x="4029075" y="16087725"/>
          <a:ext cx="1847850" cy="1066800"/>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76</xdr:row>
      <xdr:rowOff>28575</xdr:rowOff>
    </xdr:from>
    <xdr:to>
      <xdr:col>24</xdr:col>
      <xdr:colOff>171450</xdr:colOff>
      <xdr:row>82</xdr:row>
      <xdr:rowOff>47625</xdr:rowOff>
    </xdr:to>
    <xdr:sp macro="" textlink="">
      <xdr:nvSpPr>
        <xdr:cNvPr id="15430" name="AutoShape 33">
          <a:extLst>
            <a:ext uri="{FF2B5EF4-FFF2-40B4-BE49-F238E27FC236}">
              <a16:creationId xmlns:a16="http://schemas.microsoft.com/office/drawing/2014/main" id="{00000000-0008-0000-0300-0000463C0000}"/>
            </a:ext>
          </a:extLst>
        </xdr:cNvPr>
        <xdr:cNvSpPr>
          <a:spLocks noChangeArrowheads="1"/>
        </xdr:cNvSpPr>
      </xdr:nvSpPr>
      <xdr:spPr bwMode="auto">
        <a:xfrm>
          <a:off x="4038600" y="19316700"/>
          <a:ext cx="1847850" cy="1066800"/>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87</xdr:row>
      <xdr:rowOff>123825</xdr:rowOff>
    </xdr:from>
    <xdr:to>
      <xdr:col>24</xdr:col>
      <xdr:colOff>171450</xdr:colOff>
      <xdr:row>93</xdr:row>
      <xdr:rowOff>47625</xdr:rowOff>
    </xdr:to>
    <xdr:sp macro="" textlink="">
      <xdr:nvSpPr>
        <xdr:cNvPr id="15431" name="AutoShape 34">
          <a:extLst>
            <a:ext uri="{FF2B5EF4-FFF2-40B4-BE49-F238E27FC236}">
              <a16:creationId xmlns:a16="http://schemas.microsoft.com/office/drawing/2014/main" id="{00000000-0008-0000-0300-0000473C0000}"/>
            </a:ext>
          </a:extLst>
        </xdr:cNvPr>
        <xdr:cNvSpPr>
          <a:spLocks noChangeArrowheads="1"/>
        </xdr:cNvSpPr>
      </xdr:nvSpPr>
      <xdr:spPr bwMode="auto">
        <a:xfrm>
          <a:off x="4038600" y="21412200"/>
          <a:ext cx="1847850" cy="1066800"/>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108</xdr:row>
      <xdr:rowOff>38100</xdr:rowOff>
    </xdr:from>
    <xdr:to>
      <xdr:col>24</xdr:col>
      <xdr:colOff>171450</xdr:colOff>
      <xdr:row>114</xdr:row>
      <xdr:rowOff>85725</xdr:rowOff>
    </xdr:to>
    <xdr:sp macro="" textlink="">
      <xdr:nvSpPr>
        <xdr:cNvPr id="15432" name="AutoShape 35">
          <a:extLst>
            <a:ext uri="{FF2B5EF4-FFF2-40B4-BE49-F238E27FC236}">
              <a16:creationId xmlns:a16="http://schemas.microsoft.com/office/drawing/2014/main" id="{00000000-0008-0000-0300-0000483C0000}"/>
            </a:ext>
          </a:extLst>
        </xdr:cNvPr>
        <xdr:cNvSpPr>
          <a:spLocks noChangeArrowheads="1"/>
        </xdr:cNvSpPr>
      </xdr:nvSpPr>
      <xdr:spPr bwMode="auto">
        <a:xfrm>
          <a:off x="4038600" y="25231725"/>
          <a:ext cx="1847850" cy="1095375"/>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116</xdr:row>
      <xdr:rowOff>28575</xdr:rowOff>
    </xdr:from>
    <xdr:to>
      <xdr:col>24</xdr:col>
      <xdr:colOff>171450</xdr:colOff>
      <xdr:row>122</xdr:row>
      <xdr:rowOff>76200</xdr:rowOff>
    </xdr:to>
    <xdr:sp macro="" textlink="">
      <xdr:nvSpPr>
        <xdr:cNvPr id="15433" name="AutoShape 36">
          <a:extLst>
            <a:ext uri="{FF2B5EF4-FFF2-40B4-BE49-F238E27FC236}">
              <a16:creationId xmlns:a16="http://schemas.microsoft.com/office/drawing/2014/main" id="{00000000-0008-0000-0300-0000493C0000}"/>
            </a:ext>
          </a:extLst>
        </xdr:cNvPr>
        <xdr:cNvSpPr>
          <a:spLocks noChangeArrowheads="1"/>
        </xdr:cNvSpPr>
      </xdr:nvSpPr>
      <xdr:spPr bwMode="auto">
        <a:xfrm>
          <a:off x="4038600" y="26555700"/>
          <a:ext cx="1847850" cy="1095375"/>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24</xdr:row>
      <xdr:rowOff>104775</xdr:rowOff>
    </xdr:from>
    <xdr:to>
      <xdr:col>10</xdr:col>
      <xdr:colOff>38100</xdr:colOff>
      <xdr:row>28</xdr:row>
      <xdr:rowOff>66675</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71525" y="4048125"/>
          <a:ext cx="5857875"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入力・分析シートには、消費転換係数として後方移動平均（３年）の数値を入力しておりますが、各年の消費転換係数等、分析内容にあった任意の数値を入力してください。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bg1"/>
        </a:solidFill>
        <a:ln w="6350">
          <a:solidFill>
            <a:schemeClr val="tx1"/>
          </a:solidFill>
        </a:ln>
      </a:spPr>
      <a:bodyPr vertOverflow="clip" horzOverflow="clip" rtlCol="0" anchor="t"/>
      <a:lstStyle>
        <a:defPPr>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3.pref.iwate.jp/webdb/view/outside/s14Tokei/bnyaBtKekka.html/B03/B0303/I015" TargetMode="External"/><Relationship Id="rId2" Type="http://schemas.openxmlformats.org/officeDocument/2006/relationships/hyperlink" Target="https://www3.pref.iwate.jp/webdb/view/outside/s14Tokei/bnyaBtKekka.html/B03/B0303/I015" TargetMode="External"/><Relationship Id="rId1" Type="http://schemas.openxmlformats.org/officeDocument/2006/relationships/hyperlink" Target="https://www.stat.go.jp/data/kakei/index.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6"/>
  <sheetViews>
    <sheetView showGridLines="0" zoomScaleNormal="100" workbookViewId="0">
      <selection activeCell="AH18" sqref="AH18"/>
    </sheetView>
  </sheetViews>
  <sheetFormatPr defaultColWidth="3.75" defaultRowHeight="18.75" customHeight="1" x14ac:dyDescent="0.15"/>
  <cols>
    <col min="1" max="25" width="3.75" style="53" customWidth="1"/>
    <col min="26" max="26" width="3.125" style="53" customWidth="1"/>
    <col min="27" max="16384" width="3.75" style="53"/>
  </cols>
  <sheetData>
    <row r="1" spans="1:26" x14ac:dyDescent="0.15">
      <c r="A1" s="399" t="s">
        <v>531</v>
      </c>
      <c r="B1" s="399"/>
      <c r="C1" s="399"/>
      <c r="D1" s="399"/>
      <c r="E1" s="399"/>
      <c r="F1" s="399"/>
      <c r="G1" s="399"/>
      <c r="H1" s="399"/>
      <c r="I1" s="399"/>
      <c r="J1" s="399"/>
      <c r="K1" s="399"/>
      <c r="L1" s="399"/>
      <c r="M1" s="399"/>
      <c r="N1" s="399"/>
      <c r="O1" s="399"/>
      <c r="P1" s="399"/>
      <c r="Q1" s="399"/>
      <c r="R1" s="399"/>
      <c r="S1" s="399"/>
      <c r="T1" s="399"/>
      <c r="U1" s="399"/>
      <c r="V1" s="399"/>
      <c r="W1" s="399"/>
      <c r="X1" s="399"/>
      <c r="Y1" s="399"/>
      <c r="Z1" s="399"/>
    </row>
    <row r="2" spans="1:26" x14ac:dyDescent="0.15">
      <c r="A2" s="399" t="s">
        <v>324</v>
      </c>
      <c r="B2" s="399"/>
      <c r="C2" s="399"/>
      <c r="D2" s="399"/>
      <c r="E2" s="399"/>
      <c r="F2" s="399"/>
      <c r="G2" s="399"/>
      <c r="H2" s="399"/>
      <c r="I2" s="399"/>
      <c r="J2" s="399"/>
      <c r="K2" s="399"/>
      <c r="L2" s="399"/>
      <c r="M2" s="399"/>
      <c r="N2" s="399"/>
      <c r="O2" s="399"/>
      <c r="P2" s="399"/>
      <c r="Q2" s="399"/>
      <c r="R2" s="399"/>
      <c r="S2" s="399"/>
      <c r="T2" s="399"/>
      <c r="U2" s="399"/>
      <c r="V2" s="399"/>
      <c r="W2" s="399"/>
      <c r="X2" s="399"/>
      <c r="Y2" s="399"/>
      <c r="Z2" s="399"/>
    </row>
    <row r="4" spans="1:26" ht="18.75" customHeight="1" x14ac:dyDescent="0.15">
      <c r="A4" s="2" t="s">
        <v>199</v>
      </c>
    </row>
    <row r="5" spans="1:26" ht="18.75" customHeight="1" x14ac:dyDescent="0.15">
      <c r="B5" s="53" t="s">
        <v>275</v>
      </c>
    </row>
    <row r="6" spans="1:26" ht="18.75" customHeight="1" x14ac:dyDescent="0.15">
      <c r="B6" s="53" t="s">
        <v>276</v>
      </c>
    </row>
    <row r="7" spans="1:26" ht="18.75" customHeight="1" x14ac:dyDescent="0.15">
      <c r="B7" s="53" t="s">
        <v>277</v>
      </c>
    </row>
    <row r="8" spans="1:26" ht="18.75" customHeight="1" x14ac:dyDescent="0.15">
      <c r="B8" s="53" t="s">
        <v>278</v>
      </c>
    </row>
    <row r="9" spans="1:26" ht="18.75" customHeight="1" x14ac:dyDescent="0.15">
      <c r="B9" s="53" t="s">
        <v>279</v>
      </c>
    </row>
    <row r="10" spans="1:26" ht="18.75" customHeight="1" x14ac:dyDescent="0.15">
      <c r="B10" s="53" t="s">
        <v>532</v>
      </c>
    </row>
    <row r="11" spans="1:26" ht="18.75" customHeight="1" x14ac:dyDescent="0.15">
      <c r="B11" s="53" t="s">
        <v>307</v>
      </c>
    </row>
    <row r="13" spans="1:26" ht="18.75" customHeight="1" x14ac:dyDescent="0.15">
      <c r="A13" s="2" t="s">
        <v>259</v>
      </c>
    </row>
    <row r="14" spans="1:26" ht="18.75" customHeight="1" x14ac:dyDescent="0.15">
      <c r="B14" s="53" t="s">
        <v>267</v>
      </c>
    </row>
    <row r="15" spans="1:26" ht="18.75" customHeight="1" x14ac:dyDescent="0.15">
      <c r="B15" s="53" t="s">
        <v>268</v>
      </c>
    </row>
    <row r="17" spans="1:4" ht="18.75" customHeight="1" x14ac:dyDescent="0.15">
      <c r="A17" s="2" t="s">
        <v>200</v>
      </c>
    </row>
    <row r="18" spans="1:4" ht="18.75" customHeight="1" x14ac:dyDescent="0.15">
      <c r="B18" s="53" t="s">
        <v>201</v>
      </c>
    </row>
    <row r="19" spans="1:4" ht="18.75" customHeight="1" x14ac:dyDescent="0.15">
      <c r="B19" s="53" t="s">
        <v>202</v>
      </c>
    </row>
    <row r="21" spans="1:4" ht="18.75" customHeight="1" x14ac:dyDescent="0.15">
      <c r="B21" s="49" t="s">
        <v>203</v>
      </c>
    </row>
    <row r="23" spans="1:4" ht="18.75" customHeight="1" x14ac:dyDescent="0.15">
      <c r="C23" s="53" t="s">
        <v>533</v>
      </c>
    </row>
    <row r="24" spans="1:4" ht="18.75" customHeight="1" x14ac:dyDescent="0.15">
      <c r="C24" s="53" t="s">
        <v>204</v>
      </c>
    </row>
    <row r="25" spans="1:4" ht="18.75" customHeight="1" x14ac:dyDescent="0.15">
      <c r="C25" s="53" t="s">
        <v>205</v>
      </c>
    </row>
    <row r="26" spans="1:4" ht="18.75" customHeight="1" x14ac:dyDescent="0.15">
      <c r="C26" s="243"/>
      <c r="D26" s="243"/>
    </row>
    <row r="27" spans="1:4" ht="18.75" customHeight="1" x14ac:dyDescent="0.15">
      <c r="C27" s="53" t="s">
        <v>206</v>
      </c>
    </row>
    <row r="28" spans="1:4" ht="18.75" customHeight="1" x14ac:dyDescent="0.15">
      <c r="C28" s="53" t="s">
        <v>207</v>
      </c>
    </row>
    <row r="30" spans="1:4" ht="18.75" customHeight="1" x14ac:dyDescent="0.15">
      <c r="C30" s="53" t="s">
        <v>208</v>
      </c>
    </row>
    <row r="31" spans="1:4" ht="18.75" customHeight="1" x14ac:dyDescent="0.15">
      <c r="C31" s="53" t="s">
        <v>209</v>
      </c>
    </row>
    <row r="33" spans="2:3" ht="18.75" customHeight="1" x14ac:dyDescent="0.15">
      <c r="C33" s="53" t="s">
        <v>210</v>
      </c>
    </row>
    <row r="34" spans="2:3" ht="18.75" customHeight="1" x14ac:dyDescent="0.15">
      <c r="C34" s="53" t="s">
        <v>211</v>
      </c>
    </row>
    <row r="36" spans="2:3" ht="18.75" customHeight="1" x14ac:dyDescent="0.15">
      <c r="C36" s="53" t="s">
        <v>212</v>
      </c>
    </row>
    <row r="37" spans="2:3" ht="18.75" customHeight="1" x14ac:dyDescent="0.15">
      <c r="C37" s="53" t="s">
        <v>213</v>
      </c>
    </row>
    <row r="39" spans="2:3" ht="18.75" customHeight="1" x14ac:dyDescent="0.15">
      <c r="C39" s="53" t="s">
        <v>214</v>
      </c>
    </row>
    <row r="40" spans="2:3" ht="18.75" customHeight="1" x14ac:dyDescent="0.15">
      <c r="C40" s="53" t="s">
        <v>215</v>
      </c>
    </row>
    <row r="44" spans="2:3" ht="18.75" customHeight="1" x14ac:dyDescent="0.15">
      <c r="B44" s="49" t="s">
        <v>216</v>
      </c>
    </row>
    <row r="46" spans="2:3" ht="18.75" customHeight="1" x14ac:dyDescent="0.15">
      <c r="C46" s="53" t="s">
        <v>534</v>
      </c>
    </row>
    <row r="48" spans="2:3" ht="18.75" customHeight="1" x14ac:dyDescent="0.15">
      <c r="C48" s="53" t="s">
        <v>217</v>
      </c>
    </row>
    <row r="49" spans="1:24" ht="18.75" customHeight="1" x14ac:dyDescent="0.15">
      <c r="C49" s="53" t="s">
        <v>218</v>
      </c>
    </row>
    <row r="51" spans="1:24" ht="18.75" customHeight="1" x14ac:dyDescent="0.15">
      <c r="B51" s="368" t="s">
        <v>273</v>
      </c>
    </row>
    <row r="53" spans="1:24" ht="18.75" customHeight="1" x14ac:dyDescent="0.15">
      <c r="A53" s="2" t="s">
        <v>219</v>
      </c>
    </row>
    <row r="54" spans="1:24" ht="18.75" customHeight="1" x14ac:dyDescent="0.15">
      <c r="B54" s="53" t="s">
        <v>260</v>
      </c>
    </row>
    <row r="56" spans="1:24" ht="18.75" customHeight="1" x14ac:dyDescent="0.15">
      <c r="C56" s="53" t="s">
        <v>535</v>
      </c>
    </row>
    <row r="57" spans="1:24" ht="18.75" customHeight="1" x14ac:dyDescent="0.15">
      <c r="C57" s="400" t="s">
        <v>520</v>
      </c>
      <c r="D57" s="400"/>
      <c r="E57" s="400"/>
      <c r="F57" s="400"/>
      <c r="G57" s="400"/>
      <c r="H57" s="400"/>
      <c r="I57" s="400"/>
      <c r="J57" s="400"/>
      <c r="K57" s="400"/>
      <c r="L57" s="400"/>
      <c r="M57" s="400"/>
      <c r="N57" s="400"/>
      <c r="O57" s="400"/>
      <c r="P57" s="400"/>
      <c r="Q57" s="400"/>
      <c r="R57" s="400"/>
      <c r="S57" s="400"/>
      <c r="T57" s="400"/>
      <c r="U57" s="400"/>
      <c r="V57" s="400"/>
      <c r="W57" s="400"/>
      <c r="X57" s="380"/>
    </row>
    <row r="58" spans="1:24" ht="18.75" customHeight="1" x14ac:dyDescent="0.15">
      <c r="C58" s="380"/>
      <c r="D58" s="380"/>
      <c r="E58" s="380"/>
      <c r="F58" s="380"/>
      <c r="G58" s="380"/>
      <c r="H58" s="380"/>
      <c r="I58" s="380"/>
      <c r="J58" s="380"/>
      <c r="K58" s="380"/>
      <c r="L58" s="380"/>
      <c r="M58" s="380"/>
      <c r="N58" s="380"/>
      <c r="O58" s="380"/>
      <c r="P58" s="380"/>
      <c r="Q58" s="380"/>
      <c r="R58" s="380"/>
      <c r="S58" s="380"/>
      <c r="T58" s="380"/>
      <c r="U58" s="380"/>
      <c r="V58" s="380"/>
      <c r="W58" s="380"/>
      <c r="X58" s="380"/>
    </row>
    <row r="60" spans="1:24" ht="18.75" customHeight="1" x14ac:dyDescent="0.15">
      <c r="C60" s="53" t="s">
        <v>536</v>
      </c>
    </row>
    <row r="61" spans="1:24" ht="18.75" customHeight="1" x14ac:dyDescent="0.15">
      <c r="C61" s="400" t="s">
        <v>520</v>
      </c>
      <c r="D61" s="400"/>
      <c r="E61" s="400"/>
      <c r="F61" s="400"/>
      <c r="G61" s="400"/>
      <c r="H61" s="400"/>
      <c r="I61" s="400"/>
      <c r="J61" s="400"/>
      <c r="K61" s="400"/>
      <c r="L61" s="400"/>
      <c r="M61" s="400"/>
      <c r="N61" s="400"/>
      <c r="O61" s="400"/>
      <c r="P61" s="400"/>
      <c r="Q61" s="400"/>
      <c r="R61" s="400"/>
      <c r="S61" s="400"/>
      <c r="T61" s="400"/>
      <c r="U61" s="400"/>
      <c r="V61" s="400"/>
      <c r="W61" s="400"/>
      <c r="X61" s="380"/>
    </row>
    <row r="62" spans="1:24" ht="18.75" customHeight="1" x14ac:dyDescent="0.15">
      <c r="C62" s="380"/>
      <c r="D62" s="380"/>
      <c r="E62" s="380"/>
      <c r="F62" s="380"/>
      <c r="G62" s="380"/>
      <c r="H62" s="380"/>
      <c r="I62" s="380"/>
      <c r="J62" s="380"/>
      <c r="K62" s="380"/>
      <c r="L62" s="380"/>
      <c r="M62" s="380"/>
      <c r="N62" s="380"/>
      <c r="O62" s="380"/>
      <c r="P62" s="380"/>
      <c r="Q62" s="380"/>
      <c r="R62" s="380"/>
      <c r="S62" s="380"/>
      <c r="T62" s="380"/>
      <c r="U62" s="380"/>
      <c r="V62" s="380"/>
      <c r="W62" s="380"/>
      <c r="X62" s="380"/>
    </row>
    <row r="64" spans="1:24" ht="18.75" customHeight="1" x14ac:dyDescent="0.15">
      <c r="C64" s="53" t="s">
        <v>220</v>
      </c>
    </row>
    <row r="65" spans="1:24" ht="18.75" customHeight="1" x14ac:dyDescent="0.15">
      <c r="C65" s="400" t="s">
        <v>521</v>
      </c>
      <c r="D65" s="400"/>
      <c r="E65" s="400"/>
      <c r="F65" s="400"/>
      <c r="G65" s="400"/>
      <c r="H65" s="400"/>
      <c r="I65" s="400"/>
      <c r="J65" s="400"/>
      <c r="K65" s="400"/>
      <c r="L65" s="400"/>
      <c r="M65" s="380"/>
      <c r="N65" s="380"/>
      <c r="O65" s="380"/>
      <c r="P65" s="380"/>
      <c r="Q65" s="380"/>
      <c r="R65" s="380"/>
      <c r="S65" s="380"/>
      <c r="T65" s="380"/>
      <c r="U65" s="380"/>
      <c r="V65" s="380"/>
      <c r="W65" s="380"/>
      <c r="X65" s="380"/>
    </row>
    <row r="67" spans="1:24" ht="18.75" customHeight="1" x14ac:dyDescent="0.15">
      <c r="A67" s="2" t="s">
        <v>221</v>
      </c>
    </row>
    <row r="68" spans="1:24" ht="18.75" customHeight="1" x14ac:dyDescent="0.15">
      <c r="B68" s="53" t="s">
        <v>374</v>
      </c>
    </row>
    <row r="69" spans="1:24" ht="18.75" customHeight="1" thickBot="1" x14ac:dyDescent="0.2"/>
    <row r="70" spans="1:24" ht="18.75" customHeight="1" thickTop="1" x14ac:dyDescent="0.15">
      <c r="F70" s="67"/>
      <c r="G70" s="68"/>
      <c r="H70" s="68"/>
      <c r="I70" s="68"/>
      <c r="J70" s="68"/>
      <c r="K70" s="68"/>
      <c r="L70" s="68"/>
      <c r="M70" s="68"/>
      <c r="N70" s="68"/>
      <c r="O70" s="68"/>
      <c r="P70" s="68"/>
      <c r="Q70" s="68"/>
      <c r="R70" s="68"/>
      <c r="S70" s="68"/>
      <c r="T70" s="68"/>
      <c r="U70" s="69"/>
    </row>
    <row r="71" spans="1:24" ht="18.75" customHeight="1" x14ac:dyDescent="0.15">
      <c r="F71" s="70"/>
      <c r="G71" s="53" t="s">
        <v>455</v>
      </c>
      <c r="U71" s="71"/>
    </row>
    <row r="72" spans="1:24" ht="18.75" customHeight="1" x14ac:dyDescent="0.15">
      <c r="F72" s="70"/>
      <c r="G72" s="53" t="s">
        <v>222</v>
      </c>
      <c r="U72" s="71"/>
    </row>
    <row r="73" spans="1:24" ht="18.75" customHeight="1" x14ac:dyDescent="0.15">
      <c r="F73" s="70"/>
      <c r="G73" s="53" t="s">
        <v>519</v>
      </c>
      <c r="U73" s="71"/>
    </row>
    <row r="74" spans="1:24" ht="18.75" customHeight="1" x14ac:dyDescent="0.15">
      <c r="F74" s="70"/>
      <c r="G74" s="53" t="s">
        <v>444</v>
      </c>
      <c r="U74" s="71"/>
    </row>
    <row r="75" spans="1:24" ht="18.75" customHeight="1" thickBot="1" x14ac:dyDescent="0.2">
      <c r="F75" s="72"/>
      <c r="G75" s="73"/>
      <c r="H75" s="73"/>
      <c r="I75" s="73"/>
      <c r="J75" s="73"/>
      <c r="K75" s="73"/>
      <c r="L75" s="73"/>
      <c r="M75" s="73"/>
      <c r="N75" s="73"/>
      <c r="O75" s="73"/>
      <c r="P75" s="73"/>
      <c r="Q75" s="73"/>
      <c r="R75" s="73"/>
      <c r="S75" s="73"/>
      <c r="T75" s="73"/>
      <c r="U75" s="74"/>
    </row>
    <row r="76" spans="1:24" ht="18.75" customHeight="1" thickTop="1" x14ac:dyDescent="0.15"/>
  </sheetData>
  <sheetProtection sheet="1" objects="1" scenarios="1"/>
  <mergeCells count="5">
    <mergeCell ref="A1:Z1"/>
    <mergeCell ref="A2:Z2"/>
    <mergeCell ref="C65:L65"/>
    <mergeCell ref="C61:W61"/>
    <mergeCell ref="C57:W57"/>
  </mergeCells>
  <phoneticPr fontId="4"/>
  <hyperlinks>
    <hyperlink ref="C65" r:id="rId1" xr:uid="{00000000-0004-0000-0000-000000000000}"/>
    <hyperlink ref="C57" r:id="rId2" xr:uid="{00000000-0004-0000-0000-000001000000}"/>
    <hyperlink ref="C61" r:id="rId3" xr:uid="{00000000-0004-0000-0000-000002000000}"/>
  </hyperlinks>
  <pageMargins left="0.39370078740157483" right="0.39370078740157483" top="0.59055118110236227" bottom="0.39370078740157483" header="0.51181102362204722" footer="0.31496062992125984"/>
  <pageSetup paperSize="9" orientation="portrait" r:id="rId4"/>
  <headerFooter alignWithMargins="0">
    <oddFooter>&amp;C&amp;9&amp;P</oddFooter>
  </headerFooter>
  <rowBreaks count="1" manualBreakCount="1">
    <brk id="43" max="2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55"/>
  <sheetViews>
    <sheetView showGridLines="0" zoomScaleNormal="100" workbookViewId="0">
      <selection sqref="A1:X1"/>
    </sheetView>
  </sheetViews>
  <sheetFormatPr defaultColWidth="3.75" defaultRowHeight="18.75" customHeight="1" x14ac:dyDescent="0.15"/>
  <cols>
    <col min="1" max="23" width="3.75" style="53" customWidth="1"/>
    <col min="24" max="24" width="2.875" style="53" customWidth="1"/>
    <col min="25" max="16384" width="3.75" style="53"/>
  </cols>
  <sheetData>
    <row r="1" spans="1:24" ht="18.75" customHeight="1" x14ac:dyDescent="0.15">
      <c r="A1" s="399" t="s">
        <v>281</v>
      </c>
      <c r="B1" s="399"/>
      <c r="C1" s="399"/>
      <c r="D1" s="399"/>
      <c r="E1" s="399"/>
      <c r="F1" s="399"/>
      <c r="G1" s="399"/>
      <c r="H1" s="399"/>
      <c r="I1" s="399"/>
      <c r="J1" s="399"/>
      <c r="K1" s="399"/>
      <c r="L1" s="399"/>
      <c r="M1" s="399"/>
      <c r="N1" s="399"/>
      <c r="O1" s="399"/>
      <c r="P1" s="399"/>
      <c r="Q1" s="399"/>
      <c r="R1" s="399"/>
      <c r="S1" s="399"/>
      <c r="T1" s="399"/>
      <c r="U1" s="399"/>
      <c r="V1" s="399"/>
      <c r="W1" s="399"/>
      <c r="X1" s="399"/>
    </row>
    <row r="2" spans="1:24" ht="18.75" customHeight="1" x14ac:dyDescent="0.15">
      <c r="A2" s="238"/>
      <c r="B2" s="238"/>
      <c r="C2" s="238"/>
      <c r="D2" s="238"/>
      <c r="E2" s="238"/>
      <c r="F2" s="238"/>
      <c r="G2" s="238"/>
      <c r="H2" s="238"/>
      <c r="I2" s="238"/>
      <c r="J2" s="238"/>
      <c r="K2" s="238"/>
      <c r="L2" s="238"/>
      <c r="M2" s="238"/>
      <c r="N2" s="238"/>
      <c r="O2" s="238"/>
      <c r="P2" s="238"/>
      <c r="Q2" s="238"/>
      <c r="R2" s="238"/>
      <c r="S2" s="238"/>
      <c r="T2" s="238"/>
      <c r="U2" s="238"/>
      <c r="V2" s="238"/>
      <c r="W2" s="238"/>
      <c r="X2" s="238"/>
    </row>
    <row r="3" spans="1:24" ht="18.75" customHeight="1" x14ac:dyDescent="0.15">
      <c r="A3" s="53" t="s">
        <v>283</v>
      </c>
    </row>
    <row r="4" spans="1:24" ht="18.75" customHeight="1" x14ac:dyDescent="0.15">
      <c r="A4" s="53" t="s">
        <v>284</v>
      </c>
    </row>
    <row r="6" spans="1:24" ht="18.75" customHeight="1" x14ac:dyDescent="0.15">
      <c r="A6" s="2" t="s">
        <v>282</v>
      </c>
    </row>
    <row r="7" spans="1:24" ht="18.75" customHeight="1" x14ac:dyDescent="0.15">
      <c r="A7" s="53" t="s">
        <v>285</v>
      </c>
    </row>
    <row r="8" spans="1:24" ht="18.75" customHeight="1" x14ac:dyDescent="0.15">
      <c r="A8" s="53" t="s">
        <v>325</v>
      </c>
    </row>
    <row r="10" spans="1:24" ht="18.75" customHeight="1" x14ac:dyDescent="0.15">
      <c r="A10" s="2" t="s">
        <v>286</v>
      </c>
    </row>
    <row r="11" spans="1:24" ht="18.75" customHeight="1" x14ac:dyDescent="0.15">
      <c r="A11" s="53" t="s">
        <v>287</v>
      </c>
    </row>
    <row r="12" spans="1:24" ht="18.75" customHeight="1" x14ac:dyDescent="0.15">
      <c r="A12" s="53" t="s">
        <v>288</v>
      </c>
    </row>
    <row r="14" spans="1:24" ht="18.75" customHeight="1" x14ac:dyDescent="0.15">
      <c r="B14" s="239" t="s">
        <v>290</v>
      </c>
    </row>
    <row r="23" spans="1:1" ht="18.75" customHeight="1" x14ac:dyDescent="0.15">
      <c r="A23" s="53" t="s">
        <v>327</v>
      </c>
    </row>
    <row r="24" spans="1:1" ht="18.75" customHeight="1" x14ac:dyDescent="0.15">
      <c r="A24" s="53" t="str">
        <f>"　ここでは図２のように、家計調査(総務省)のデータを利用して算出した、"&amp;INDEX(消費転換係数!C8:C28,COUNTA(消費転換係数!C8:C28)-5)&amp;"～"&amp;INDEX(消費転換係数!C8:C28,COUNTA(消費転換係数!C8:C28))&amp;"の"</f>
        <v>　ここでは図２のように、家計調査(総務省)のデータを利用して算出した、令和2年～令和7年の</v>
      </c>
    </row>
    <row r="25" spans="1:1" ht="18.75" customHeight="1" x14ac:dyDescent="0.15">
      <c r="A25" s="53" t="s">
        <v>450</v>
      </c>
    </row>
    <row r="26" spans="1:1" ht="18.75" customHeight="1" x14ac:dyDescent="0.15">
      <c r="A26" s="53" t="s">
        <v>326</v>
      </c>
    </row>
    <row r="27" spans="1:1" ht="18.75" customHeight="1" x14ac:dyDescent="0.15">
      <c r="A27" s="53" t="str">
        <f>"　　なお、図2では"&amp;INDEX(消費転換係数!C8:C28,COUNTA(消費転換係数!C8:C28)-2)&amp;"～"&amp;INDEX(消費転換係数!C8:C28,COUNTA(消費転換係数!C8:C28))&amp;"の3年分の平均値を入力しております。"</f>
        <v>　　なお、図2では令和5年～令和7年の3年分の平均値を入力しております。</v>
      </c>
    </row>
    <row r="28" spans="1:1" ht="9.75" customHeight="1" x14ac:dyDescent="0.15"/>
    <row r="29" spans="1:1" ht="18.75" customHeight="1" x14ac:dyDescent="0.15">
      <c r="A29" s="239" t="s">
        <v>291</v>
      </c>
    </row>
    <row r="30" spans="1:1" ht="32.25" customHeight="1" x14ac:dyDescent="0.15"/>
    <row r="33" spans="1:19" ht="23.25" customHeight="1" x14ac:dyDescent="0.15">
      <c r="S33" s="239" t="s">
        <v>292</v>
      </c>
    </row>
    <row r="34" spans="1:19" ht="18.75" customHeight="1" x14ac:dyDescent="0.15">
      <c r="A34" s="53" t="s">
        <v>328</v>
      </c>
    </row>
    <row r="35" spans="1:19" ht="18.75" customHeight="1" x14ac:dyDescent="0.15">
      <c r="A35" s="53" t="s">
        <v>329</v>
      </c>
    </row>
    <row r="36" spans="1:19" ht="18.75" customHeight="1" x14ac:dyDescent="0.15">
      <c r="A36" s="53" t="s">
        <v>330</v>
      </c>
    </row>
    <row r="37" spans="1:19" ht="18.75" customHeight="1" x14ac:dyDescent="0.15">
      <c r="A37" s="53" t="s">
        <v>331</v>
      </c>
    </row>
    <row r="39" spans="1:19" ht="9" customHeight="1" x14ac:dyDescent="0.15"/>
    <row r="40" spans="1:19" ht="18.75" customHeight="1" x14ac:dyDescent="0.15">
      <c r="A40" s="53" t="s">
        <v>332</v>
      </c>
    </row>
    <row r="41" spans="1:19" ht="18.75" customHeight="1" x14ac:dyDescent="0.15">
      <c r="A41" s="53" t="s">
        <v>333</v>
      </c>
    </row>
    <row r="42" spans="1:19" ht="11.25" customHeight="1" x14ac:dyDescent="0.15"/>
    <row r="43" spans="1:19" ht="18.75" customHeight="1" x14ac:dyDescent="0.15">
      <c r="A43" s="53" t="s">
        <v>334</v>
      </c>
    </row>
    <row r="45" spans="1:19" ht="18.75" customHeight="1" x14ac:dyDescent="0.15">
      <c r="A45" s="2" t="s">
        <v>289</v>
      </c>
    </row>
    <row r="46" spans="1:19" ht="18.75" customHeight="1" x14ac:dyDescent="0.15">
      <c r="A46" s="53" t="s">
        <v>294</v>
      </c>
    </row>
    <row r="47" spans="1:19" ht="18.75" customHeight="1" x14ac:dyDescent="0.15">
      <c r="A47" s="53" t="s">
        <v>375</v>
      </c>
    </row>
    <row r="48" spans="1:19" ht="18.75" customHeight="1" x14ac:dyDescent="0.15">
      <c r="A48" s="239" t="s">
        <v>293</v>
      </c>
    </row>
    <row r="84" spans="1:1" ht="34.5" customHeight="1" x14ac:dyDescent="0.15"/>
    <row r="86" spans="1:1" ht="18.75" customHeight="1" x14ac:dyDescent="0.15">
      <c r="A86" s="53" t="s">
        <v>295</v>
      </c>
    </row>
    <row r="87" spans="1:1" ht="8.25" customHeight="1" x14ac:dyDescent="0.15"/>
    <row r="88" spans="1:1" ht="18.75" customHeight="1" x14ac:dyDescent="0.15">
      <c r="A88" s="2" t="s">
        <v>296</v>
      </c>
    </row>
    <row r="89" spans="1:1" ht="18.75" customHeight="1" x14ac:dyDescent="0.15">
      <c r="A89" s="53" t="s">
        <v>297</v>
      </c>
    </row>
    <row r="90" spans="1:1" ht="8.25" customHeight="1" x14ac:dyDescent="0.15"/>
    <row r="91" spans="1:1" ht="18.75" customHeight="1" x14ac:dyDescent="0.15">
      <c r="A91" s="239" t="s">
        <v>298</v>
      </c>
    </row>
    <row r="104" spans="1:1" ht="9" customHeight="1" x14ac:dyDescent="0.15"/>
    <row r="109" spans="1:1" ht="34.5" customHeight="1" x14ac:dyDescent="0.15"/>
    <row r="110" spans="1:1" ht="18.75" customHeight="1" x14ac:dyDescent="0.15">
      <c r="A110" s="53" t="s">
        <v>299</v>
      </c>
    </row>
    <row r="111" spans="1:1" ht="18.75" customHeight="1" x14ac:dyDescent="0.15">
      <c r="A111" s="53" t="s">
        <v>300</v>
      </c>
    </row>
    <row r="112" spans="1:1" ht="18.75" customHeight="1" x14ac:dyDescent="0.15">
      <c r="A112" s="53" t="s">
        <v>507</v>
      </c>
    </row>
    <row r="113" spans="1:1" ht="18.75" customHeight="1" x14ac:dyDescent="0.15">
      <c r="A113" s="53" t="s">
        <v>506</v>
      </c>
    </row>
    <row r="114" spans="1:1" ht="9.75" customHeight="1" x14ac:dyDescent="0.15"/>
    <row r="115" spans="1:1" ht="18.75" customHeight="1" x14ac:dyDescent="0.15">
      <c r="A115" s="53" t="s">
        <v>301</v>
      </c>
    </row>
    <row r="116" spans="1:1" ht="18.75" customHeight="1" x14ac:dyDescent="0.15">
      <c r="A116" s="53" t="s">
        <v>306</v>
      </c>
    </row>
    <row r="117" spans="1:1" ht="18.75" customHeight="1" x14ac:dyDescent="0.15">
      <c r="A117" s="53" t="s">
        <v>302</v>
      </c>
    </row>
    <row r="118" spans="1:1" ht="11.25" customHeight="1" x14ac:dyDescent="0.15"/>
    <row r="119" spans="1:1" ht="18.75" customHeight="1" x14ac:dyDescent="0.15">
      <c r="A119" s="239" t="s">
        <v>303</v>
      </c>
    </row>
    <row r="120" spans="1:1" ht="21.75" customHeight="1" x14ac:dyDescent="0.15"/>
    <row r="121" spans="1:1" ht="15" customHeight="1" x14ac:dyDescent="0.15"/>
    <row r="129" spans="1:1" ht="14.25" customHeight="1" x14ac:dyDescent="0.15"/>
    <row r="132" spans="1:1" ht="18.75" customHeight="1" x14ac:dyDescent="0.15">
      <c r="A132" s="239" t="s">
        <v>304</v>
      </c>
    </row>
    <row r="155" spans="1:1" ht="18.75" customHeight="1" x14ac:dyDescent="0.15">
      <c r="A155" s="239" t="s">
        <v>305</v>
      </c>
    </row>
  </sheetData>
  <sheetProtection sheet="1" objects="1" scenarios="1"/>
  <mergeCells count="1">
    <mergeCell ref="A1:X1"/>
  </mergeCells>
  <phoneticPr fontId="4"/>
  <pageMargins left="0.39370078740157483" right="0.39370078740157483" top="0.59055118110236227" bottom="0.39370078740157483" header="0.51181102362204722" footer="0.31496062992125984"/>
  <pageSetup paperSize="9" orientation="portrait" r:id="rId1"/>
  <headerFooter alignWithMargins="0">
    <oddFooter>&amp;C&amp;9&amp;P</oddFooter>
  </headerFooter>
  <rowBreaks count="3" manualBreakCount="3">
    <brk id="44" max="16383" man="1"/>
    <brk id="87" max="16383" man="1"/>
    <brk id="131"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52"/>
  <sheetViews>
    <sheetView showGridLines="0" tabSelected="1" zoomScale="80" zoomScaleNormal="80" workbookViewId="0">
      <pane xSplit="2" ySplit="15" topLeftCell="C16" activePane="bottomRight" state="frozen"/>
      <selection activeCell="AK9" sqref="AK9"/>
      <selection pane="topRight" activeCell="AK9" sqref="AK9"/>
      <selection pane="bottomLeft" activeCell="AK9" sqref="AK9"/>
      <selection pane="bottomRight" activeCell="B13" sqref="B13"/>
    </sheetView>
  </sheetViews>
  <sheetFormatPr defaultRowHeight="13.5" x14ac:dyDescent="0.15"/>
  <cols>
    <col min="1" max="1" width="3.125" style="1" customWidth="1"/>
    <col min="2" max="2" width="21.75" style="1" customWidth="1"/>
    <col min="3" max="9" width="11.875" style="1" customWidth="1"/>
    <col min="10" max="10" width="10.75" style="1" customWidth="1"/>
    <col min="11" max="22" width="11.875" style="1" customWidth="1"/>
    <col min="23" max="23" width="10.75" style="1" customWidth="1"/>
    <col min="24" max="38" width="11.875" style="1" customWidth="1"/>
    <col min="39" max="39" width="3.125" style="1" customWidth="1"/>
    <col min="40" max="40" width="27.125" style="1" customWidth="1"/>
    <col min="41" max="16384" width="9" style="1"/>
  </cols>
  <sheetData>
    <row r="1" spans="1:40" ht="21" x14ac:dyDescent="0.15">
      <c r="A1" s="129" t="s">
        <v>537</v>
      </c>
    </row>
    <row r="2" spans="1:40" ht="13.5" customHeight="1" thickBot="1" x14ac:dyDescent="0.2">
      <c r="A2" s="2"/>
    </row>
    <row r="3" spans="1:40" s="6" customFormat="1" ht="18" thickBot="1" x14ac:dyDescent="0.2">
      <c r="A3" s="128" t="s">
        <v>269</v>
      </c>
      <c r="E3" s="367">
        <v>0.53466377933866582</v>
      </c>
      <c r="F3" s="6" t="s">
        <v>258</v>
      </c>
    </row>
    <row r="4" spans="1:40" s="6" customFormat="1" ht="13.5" customHeight="1" x14ac:dyDescent="0.15">
      <c r="A4" s="128"/>
      <c r="F4" s="130" t="s">
        <v>539</v>
      </c>
    </row>
    <row r="5" spans="1:40" s="6" customFormat="1" ht="13.5" customHeight="1" x14ac:dyDescent="0.15">
      <c r="A5" s="128" t="s">
        <v>270</v>
      </c>
      <c r="F5" s="130"/>
    </row>
    <row r="6" spans="1:40" s="6" customFormat="1" ht="17.25" x14ac:dyDescent="0.15">
      <c r="A6" s="128"/>
      <c r="F6" s="3" t="s">
        <v>449</v>
      </c>
    </row>
    <row r="7" spans="1:40" s="6" customFormat="1" ht="17.25" x14ac:dyDescent="0.15">
      <c r="A7" s="128" t="s">
        <v>271</v>
      </c>
      <c r="F7" s="130" t="s">
        <v>538</v>
      </c>
    </row>
    <row r="8" spans="1:40" ht="17.25" x14ac:dyDescent="0.15">
      <c r="A8" s="128"/>
    </row>
    <row r="9" spans="1:40" ht="17.25" x14ac:dyDescent="0.15">
      <c r="A9" s="128" t="s">
        <v>272</v>
      </c>
    </row>
    <row r="10" spans="1:40" ht="17.25" x14ac:dyDescent="0.15">
      <c r="A10" s="128"/>
    </row>
    <row r="11" spans="1:40" ht="14.25" thickBot="1" x14ac:dyDescent="0.2"/>
    <row r="12" spans="1:40" s="49" customFormat="1" ht="18.75" customHeight="1" x14ac:dyDescent="0.15">
      <c r="C12" s="401" t="s">
        <v>518</v>
      </c>
      <c r="E12" s="381" t="str">
        <f>"　　　直接効果("&amp;C12&amp;")"</f>
        <v>　　　直接効果(千円)</v>
      </c>
      <c r="F12" s="382"/>
      <c r="G12" s="382"/>
      <c r="H12" s="382"/>
      <c r="I12" s="383"/>
      <c r="J12" s="75"/>
      <c r="K12" s="75"/>
      <c r="L12" s="75"/>
      <c r="M12" s="75"/>
      <c r="O12" s="381" t="str">
        <f>"間接効果("&amp;C12&amp;")"</f>
        <v>間接効果(千円)</v>
      </c>
      <c r="P12" s="382"/>
      <c r="Q12" s="383"/>
      <c r="R12" s="76"/>
      <c r="S12" s="75"/>
      <c r="T12" s="75"/>
      <c r="U12" s="75"/>
      <c r="AC12" s="381" t="str">
        <f>"第二次波及効果("&amp;C12&amp;")"</f>
        <v>第二次波及効果(千円)</v>
      </c>
      <c r="AD12" s="382"/>
      <c r="AE12" s="383"/>
      <c r="AF12" s="75"/>
      <c r="AG12" s="75"/>
      <c r="AH12" s="387" t="s">
        <v>48</v>
      </c>
      <c r="AI12" s="388"/>
      <c r="AJ12" s="388"/>
      <c r="AK12" s="388"/>
      <c r="AL12" s="389"/>
    </row>
    <row r="13" spans="1:40" s="49" customFormat="1" ht="18.75" customHeight="1" thickBot="1" x14ac:dyDescent="0.2">
      <c r="C13" s="402"/>
      <c r="E13" s="77"/>
      <c r="F13" s="384" t="s">
        <v>26</v>
      </c>
      <c r="G13" s="385"/>
      <c r="H13" s="385"/>
      <c r="I13" s="386"/>
      <c r="J13" s="75"/>
      <c r="K13" s="75"/>
      <c r="L13" s="75"/>
      <c r="M13" s="75"/>
      <c r="O13" s="79"/>
      <c r="P13" s="384" t="s">
        <v>30</v>
      </c>
      <c r="Q13" s="386"/>
      <c r="R13" s="76"/>
      <c r="S13" s="75"/>
      <c r="T13" s="75"/>
      <c r="U13" s="75"/>
      <c r="AC13" s="79"/>
      <c r="AD13" s="384" t="s">
        <v>274</v>
      </c>
      <c r="AE13" s="386"/>
      <c r="AF13" s="75"/>
      <c r="AG13" s="75"/>
      <c r="AH13" s="80"/>
      <c r="AI13" s="78" t="str">
        <f>"("&amp;C12&amp;")"</f>
        <v>(千円)</v>
      </c>
      <c r="AJ13" s="81"/>
      <c r="AK13" s="82"/>
      <c r="AL13" s="83"/>
    </row>
    <row r="14" spans="1:40" s="75" customFormat="1" ht="42.75" customHeight="1" thickTop="1" x14ac:dyDescent="0.15">
      <c r="A14" s="403" t="s">
        <v>404</v>
      </c>
      <c r="B14" s="407"/>
      <c r="C14" s="237" t="s">
        <v>0</v>
      </c>
      <c r="D14" s="90" t="s">
        <v>1</v>
      </c>
      <c r="E14" s="84" t="s">
        <v>23</v>
      </c>
      <c r="F14" s="85" t="s">
        <v>24</v>
      </c>
      <c r="G14" s="85" t="s">
        <v>28</v>
      </c>
      <c r="H14" s="86" t="s">
        <v>27</v>
      </c>
      <c r="I14" s="87" t="s">
        <v>29</v>
      </c>
      <c r="J14" s="88" t="s">
        <v>41</v>
      </c>
      <c r="K14" s="89" t="s">
        <v>42</v>
      </c>
      <c r="L14" s="89" t="s">
        <v>1</v>
      </c>
      <c r="M14" s="89" t="s">
        <v>45</v>
      </c>
      <c r="N14" s="90" t="s">
        <v>25</v>
      </c>
      <c r="O14" s="91" t="s">
        <v>47</v>
      </c>
      <c r="P14" s="92" t="s">
        <v>31</v>
      </c>
      <c r="Q14" s="87" t="s">
        <v>29</v>
      </c>
      <c r="R14" s="93" t="s">
        <v>87</v>
      </c>
      <c r="S14" s="94" t="s">
        <v>49</v>
      </c>
      <c r="T14" s="95" t="s">
        <v>88</v>
      </c>
      <c r="U14" s="95" t="s">
        <v>50</v>
      </c>
      <c r="V14" s="89" t="s">
        <v>32</v>
      </c>
      <c r="W14" s="89" t="s">
        <v>34</v>
      </c>
      <c r="X14" s="89" t="s">
        <v>82</v>
      </c>
      <c r="Y14" s="89" t="s">
        <v>43</v>
      </c>
      <c r="Z14" s="89" t="s">
        <v>44</v>
      </c>
      <c r="AA14" s="96" t="s">
        <v>1</v>
      </c>
      <c r="AB14" s="97" t="s">
        <v>46</v>
      </c>
      <c r="AC14" s="77" t="s">
        <v>47</v>
      </c>
      <c r="AD14" s="92" t="s">
        <v>31</v>
      </c>
      <c r="AE14" s="87" t="s">
        <v>29</v>
      </c>
      <c r="AF14" s="93" t="s">
        <v>51</v>
      </c>
      <c r="AG14" s="98" t="s">
        <v>50</v>
      </c>
      <c r="AH14" s="99" t="s">
        <v>47</v>
      </c>
      <c r="AI14" s="92" t="s">
        <v>31</v>
      </c>
      <c r="AJ14" s="100" t="s">
        <v>29</v>
      </c>
      <c r="AK14" s="101" t="s">
        <v>51</v>
      </c>
      <c r="AL14" s="102" t="s">
        <v>50</v>
      </c>
      <c r="AM14" s="403" t="s">
        <v>404</v>
      </c>
      <c r="AN14" s="404"/>
    </row>
    <row r="15" spans="1:40" s="121" customFormat="1" ht="18" customHeight="1" thickBot="1" x14ac:dyDescent="0.2">
      <c r="A15" s="103"/>
      <c r="B15" s="111"/>
      <c r="C15" s="236" t="s">
        <v>261</v>
      </c>
      <c r="D15" s="111" t="s">
        <v>223</v>
      </c>
      <c r="E15" s="105" t="s">
        <v>224</v>
      </c>
      <c r="F15" s="106" t="s">
        <v>225</v>
      </c>
      <c r="G15" s="106" t="s">
        <v>226</v>
      </c>
      <c r="H15" s="107" t="s">
        <v>227</v>
      </c>
      <c r="I15" s="108" t="s">
        <v>228</v>
      </c>
      <c r="J15" s="109" t="s">
        <v>229</v>
      </c>
      <c r="K15" s="110" t="s">
        <v>230</v>
      </c>
      <c r="L15" s="110" t="s">
        <v>231</v>
      </c>
      <c r="M15" s="110" t="s">
        <v>232</v>
      </c>
      <c r="N15" s="111" t="s">
        <v>233</v>
      </c>
      <c r="O15" s="112" t="s">
        <v>234</v>
      </c>
      <c r="P15" s="113" t="s">
        <v>235</v>
      </c>
      <c r="Q15" s="108" t="s">
        <v>236</v>
      </c>
      <c r="R15" s="114" t="s">
        <v>237</v>
      </c>
      <c r="S15" s="115" t="s">
        <v>238</v>
      </c>
      <c r="T15" s="116" t="s">
        <v>239</v>
      </c>
      <c r="U15" s="116" t="s">
        <v>240</v>
      </c>
      <c r="V15" s="110" t="s">
        <v>241</v>
      </c>
      <c r="W15" s="110" t="s">
        <v>242</v>
      </c>
      <c r="X15" s="110" t="s">
        <v>243</v>
      </c>
      <c r="Y15" s="110" t="s">
        <v>244</v>
      </c>
      <c r="Z15" s="110" t="s">
        <v>245</v>
      </c>
      <c r="AA15" s="104" t="s">
        <v>246</v>
      </c>
      <c r="AB15" s="104" t="s">
        <v>247</v>
      </c>
      <c r="AC15" s="105" t="s">
        <v>248</v>
      </c>
      <c r="AD15" s="113" t="s">
        <v>249</v>
      </c>
      <c r="AE15" s="108" t="s">
        <v>250</v>
      </c>
      <c r="AF15" s="114" t="s">
        <v>251</v>
      </c>
      <c r="AG15" s="117" t="s">
        <v>252</v>
      </c>
      <c r="AH15" s="112" t="s">
        <v>253</v>
      </c>
      <c r="AI15" s="113" t="s">
        <v>254</v>
      </c>
      <c r="AJ15" s="118" t="s">
        <v>255</v>
      </c>
      <c r="AK15" s="115" t="s">
        <v>256</v>
      </c>
      <c r="AL15" s="119" t="s">
        <v>257</v>
      </c>
      <c r="AM15" s="103"/>
      <c r="AN15" s="120"/>
    </row>
    <row r="16" spans="1:40" s="49" customFormat="1" ht="20.25" customHeight="1" thickTop="1" x14ac:dyDescent="0.15">
      <c r="A16" s="122">
        <v>1</v>
      </c>
      <c r="B16" s="216" t="s">
        <v>457</v>
      </c>
      <c r="C16" s="232">
        <v>0</v>
      </c>
      <c r="D16" s="219">
        <f>生産者価格評価表!BD5</f>
        <v>0.64815379000000006</v>
      </c>
      <c r="E16" s="131">
        <f>C16*D16</f>
        <v>0</v>
      </c>
      <c r="F16" s="241">
        <f ca="1">OFFSET(投入係数表!$C$48,0,ROW()-16)</f>
        <v>0.56016694573066894</v>
      </c>
      <c r="G16" s="132">
        <f ca="1">E16*F16</f>
        <v>0</v>
      </c>
      <c r="H16" s="308">
        <f ca="1">OFFSET(投入係数表!$C$43,0,ROW()-16)</f>
        <v>0.16536788253461318</v>
      </c>
      <c r="I16" s="133">
        <f ca="1">E16*H16</f>
        <v>0</v>
      </c>
      <c r="J16" s="419" t="s">
        <v>433</v>
      </c>
      <c r="K16" s="134">
        <f t="array" ref="K16:K51">MMULT(投入係数表!C5:AL40,入力・分析シート!E16:E51)</f>
        <v>0</v>
      </c>
      <c r="L16" s="135">
        <f>生産者価格評価表!BD5</f>
        <v>0.64815379000000006</v>
      </c>
      <c r="M16" s="134">
        <f>K16*L16</f>
        <v>0</v>
      </c>
      <c r="N16" s="410" t="s">
        <v>433</v>
      </c>
      <c r="O16" s="136">
        <f t="array" ref="O16:O51">MMULT('逆行列係数表(I-(I-M)A)^-1'!C5:AL40,入力・分析シート!M16:M51)</f>
        <v>0</v>
      </c>
      <c r="P16" s="137">
        <f ca="1">O16*F16</f>
        <v>0</v>
      </c>
      <c r="Q16" s="138">
        <f ca="1">O16*H16</f>
        <v>0</v>
      </c>
      <c r="R16" s="139">
        <f>'雇用表(36部門）'!M7</f>
        <v>0.39118440897023782</v>
      </c>
      <c r="S16" s="140">
        <f>ROUND((E16+O16)/IF($C$12="億円",0.01,IF($C$12="千円",1000,IF($C$12="円",1000000,1)))*R16,0)</f>
        <v>0</v>
      </c>
      <c r="T16" s="141">
        <f>'雇用表(36部門）'!N7</f>
        <v>5.7322747384521713E-2</v>
      </c>
      <c r="U16" s="142">
        <f>ROUND((E16+O16)/IF($C$12="億円",0.01,IF($C$12="千円",1000,IF($C$12="円",1000000,1)))*T16,0)</f>
        <v>0</v>
      </c>
      <c r="V16" s="143">
        <f ca="1">I16+Q16</f>
        <v>0</v>
      </c>
      <c r="W16" s="416"/>
      <c r="X16" s="413"/>
      <c r="Y16" s="144">
        <f>生産者価格評価表!BE5</f>
        <v>1.0411172779242113E-2</v>
      </c>
      <c r="Z16" s="134">
        <f ca="1">$X$52*Y16</f>
        <v>0</v>
      </c>
      <c r="AA16" s="145">
        <f>生産者価格評価表!BD5</f>
        <v>0.64815379000000006</v>
      </c>
      <c r="AB16" s="146">
        <f ca="1">Z16*AA16</f>
        <v>0</v>
      </c>
      <c r="AC16" s="136">
        <f t="array" aca="1" ref="AC16:AC51" ca="1">MMULT('逆行列係数表(I-(I-M)A)^-1'!C5:AL40,入力・分析シート!AB16:AB51)</f>
        <v>0</v>
      </c>
      <c r="AD16" s="132">
        <f ca="1">AC16*F16</f>
        <v>0</v>
      </c>
      <c r="AE16" s="133">
        <f ca="1">AC16*H16</f>
        <v>0</v>
      </c>
      <c r="AF16" s="147">
        <f ca="1">ROUND(AC16/IF($C$12="億円",0.01,IF($C$12="千円",1000,IF($C$12="円",1000000,1)))*R16,0)</f>
        <v>0</v>
      </c>
      <c r="AG16" s="148">
        <f ca="1">ROUND(AC16/IF($C$12="億円",0.01,IF($C$12="千円",1000,IF($C$12="円",1000000,1)))*T16,0)</f>
        <v>0</v>
      </c>
      <c r="AH16" s="149">
        <f ca="1">E16+O16+AC16</f>
        <v>0</v>
      </c>
      <c r="AI16" s="150">
        <f ca="1">G16+P16+AD16</f>
        <v>0</v>
      </c>
      <c r="AJ16" s="151">
        <f ca="1">I16+Q16+AE16</f>
        <v>0</v>
      </c>
      <c r="AK16" s="152">
        <f ca="1">S16+AF16</f>
        <v>0</v>
      </c>
      <c r="AL16" s="153">
        <f ca="1">U16+AG16</f>
        <v>0</v>
      </c>
      <c r="AM16" s="122">
        <v>1</v>
      </c>
      <c r="AN16" s="123" t="s">
        <v>457</v>
      </c>
    </row>
    <row r="17" spans="1:40" s="49" customFormat="1" ht="20.25" customHeight="1" x14ac:dyDescent="0.15">
      <c r="A17" s="124">
        <v>2</v>
      </c>
      <c r="B17" s="217" t="s">
        <v>487</v>
      </c>
      <c r="C17" s="233">
        <v>0</v>
      </c>
      <c r="D17" s="220">
        <f>生産者価格評価表!BD6</f>
        <v>0.62943901000000002</v>
      </c>
      <c r="E17" s="154">
        <f t="shared" ref="E17:E51" si="0">C17*D17</f>
        <v>0</v>
      </c>
      <c r="F17" s="242">
        <f ca="1">OFFSET(投入係数表!$C$48,0,ROW()-16)</f>
        <v>0.23429985749869708</v>
      </c>
      <c r="G17" s="155">
        <f t="shared" ref="G17:G51" ca="1" si="1">E17*F17</f>
        <v>0</v>
      </c>
      <c r="H17" s="309">
        <f ca="1">OFFSET(投入係数表!$C$43,0,ROW()-16)</f>
        <v>9.5748789637987011E-2</v>
      </c>
      <c r="I17" s="156">
        <f t="shared" ref="I17:I51" ca="1" si="2">E17*H17</f>
        <v>0</v>
      </c>
      <c r="J17" s="420"/>
      <c r="K17" s="157">
        <v>0</v>
      </c>
      <c r="L17" s="158">
        <f>生産者価格評価表!BD6</f>
        <v>0.62943901000000002</v>
      </c>
      <c r="M17" s="157">
        <f t="shared" ref="M17:M51" si="3">K17*L17</f>
        <v>0</v>
      </c>
      <c r="N17" s="411"/>
      <c r="O17" s="136">
        <v>0</v>
      </c>
      <c r="P17" s="155">
        <f t="shared" ref="P17:P51" ca="1" si="4">O17*F17</f>
        <v>0</v>
      </c>
      <c r="Q17" s="156">
        <f t="shared" ref="Q17:Q51" ca="1" si="5">O17*H17</f>
        <v>0</v>
      </c>
      <c r="R17" s="160">
        <f>'雇用表(36部門）'!M8</f>
        <v>5.3393752840055077E-2</v>
      </c>
      <c r="S17" s="161">
        <f t="shared" ref="S17:S51" si="6">ROUND((E17+O17)/IF($C$12="億円",0.01,IF($C$12="千円",1000,IF($C$12="円",1000000,1)))*R17,0)</f>
        <v>0</v>
      </c>
      <c r="T17" s="162">
        <f>'雇用表(36部門）'!N8</f>
        <v>1.8776285005666478E-2</v>
      </c>
      <c r="U17" s="163">
        <f t="shared" ref="U17:U51" si="7">ROUND((E17+O17)/IF($C$12="億円",0.01,IF($C$12="千円",1000,IF($C$12="円",1000000,1)))*T17,0)</f>
        <v>0</v>
      </c>
      <c r="V17" s="157">
        <f t="shared" ref="V17:V51" ca="1" si="8">I17+Q17</f>
        <v>0</v>
      </c>
      <c r="W17" s="417"/>
      <c r="X17" s="414"/>
      <c r="Y17" s="164">
        <f>生産者価格評価表!BE6</f>
        <v>8.7115784048661662E-4</v>
      </c>
      <c r="Z17" s="157">
        <f t="shared" ref="Z17:Z51" ca="1" si="9">$X$52*Y17</f>
        <v>0</v>
      </c>
      <c r="AA17" s="165">
        <f>生産者価格評価表!BD6</f>
        <v>0.62943901000000002</v>
      </c>
      <c r="AB17" s="166">
        <f t="shared" ref="AB17:AB51" ca="1" si="10">Z17*AA17</f>
        <v>0</v>
      </c>
      <c r="AC17" s="136">
        <f ca="1"/>
        <v>0</v>
      </c>
      <c r="AD17" s="155">
        <f t="shared" ref="AD17:AD51" ca="1" si="11">AC17*F17</f>
        <v>0</v>
      </c>
      <c r="AE17" s="156">
        <f t="shared" ref="AE17:AE51" ca="1" si="12">AC17*H17</f>
        <v>0</v>
      </c>
      <c r="AF17" s="167">
        <f t="shared" ref="AF17:AF51" ca="1" si="13">ROUND(AC17/IF($C$12="億円",0.01,IF($C$12="千円",1000,IF($C$12="円",1000000,1)))*R17,0)</f>
        <v>0</v>
      </c>
      <c r="AG17" s="168">
        <f t="shared" ref="AG17:AG51" ca="1" si="14">ROUND(AC17/IF($C$12="億円",0.01,IF($C$12="千円",1000,IF($C$12="円",1000000,1)))*T17,0)</f>
        <v>0</v>
      </c>
      <c r="AH17" s="159">
        <f t="shared" ref="AH17:AH51" ca="1" si="15">E17+O17+AC17</f>
        <v>0</v>
      </c>
      <c r="AI17" s="155">
        <f t="shared" ref="AI17:AI51" ca="1" si="16">G17+P17+AD17</f>
        <v>0</v>
      </c>
      <c r="AJ17" s="169">
        <f t="shared" ref="AJ17:AJ51" ca="1" si="17">I17+Q17+AE17</f>
        <v>0</v>
      </c>
      <c r="AK17" s="161">
        <f t="shared" ref="AK17:AK51" ca="1" si="18">S17+AF17</f>
        <v>0</v>
      </c>
      <c r="AL17" s="170">
        <f t="shared" ref="AL17:AL51" ca="1" si="19">U17+AG17</f>
        <v>0</v>
      </c>
      <c r="AM17" s="124">
        <v>2</v>
      </c>
      <c r="AN17" s="125" t="s">
        <v>487</v>
      </c>
    </row>
    <row r="18" spans="1:40" s="49" customFormat="1" ht="20.25" customHeight="1" x14ac:dyDescent="0.15">
      <c r="A18" s="124">
        <v>3</v>
      </c>
      <c r="B18" s="217" t="s">
        <v>488</v>
      </c>
      <c r="C18" s="233">
        <v>0</v>
      </c>
      <c r="D18" s="220">
        <f>生産者価格評価表!BD7</f>
        <v>0.82456085000000001</v>
      </c>
      <c r="E18" s="154">
        <f t="shared" si="0"/>
        <v>0</v>
      </c>
      <c r="F18" s="242">
        <f ca="1">OFFSET(投入係数表!$C$48,0,ROW()-16)</f>
        <v>0.58467411249828682</v>
      </c>
      <c r="G18" s="155">
        <f t="shared" ca="1" si="1"/>
        <v>0</v>
      </c>
      <c r="H18" s="309">
        <f ca="1">OFFSET(投入係数表!$C$43,0,ROW()-16)</f>
        <v>0.23704501680128418</v>
      </c>
      <c r="I18" s="156">
        <f t="shared" ca="1" si="2"/>
        <v>0</v>
      </c>
      <c r="J18" s="420"/>
      <c r="K18" s="157">
        <v>0</v>
      </c>
      <c r="L18" s="158">
        <f>生産者価格評価表!BD7</f>
        <v>0.82456085000000001</v>
      </c>
      <c r="M18" s="157">
        <f t="shared" si="3"/>
        <v>0</v>
      </c>
      <c r="N18" s="411"/>
      <c r="O18" s="136">
        <v>0</v>
      </c>
      <c r="P18" s="155">
        <f t="shared" ca="1" si="4"/>
        <v>0</v>
      </c>
      <c r="Q18" s="156">
        <f t="shared" ca="1" si="5"/>
        <v>0</v>
      </c>
      <c r="R18" s="160">
        <f>'雇用表(36部門）'!M9</f>
        <v>0.11534923361827101</v>
      </c>
      <c r="S18" s="161">
        <f t="shared" si="6"/>
        <v>0</v>
      </c>
      <c r="T18" s="162">
        <f>'雇用表(36部門）'!N9</f>
        <v>7.2645810679755077E-2</v>
      </c>
      <c r="U18" s="163">
        <f t="shared" si="7"/>
        <v>0</v>
      </c>
      <c r="V18" s="157">
        <f t="shared" ca="1" si="8"/>
        <v>0</v>
      </c>
      <c r="W18" s="417"/>
      <c r="X18" s="414"/>
      <c r="Y18" s="164">
        <f>生産者価格評価表!BE7</f>
        <v>7.2012833590116322E-4</v>
      </c>
      <c r="Z18" s="157">
        <f t="shared" ca="1" si="9"/>
        <v>0</v>
      </c>
      <c r="AA18" s="165">
        <f>生産者価格評価表!BD7</f>
        <v>0.82456085000000001</v>
      </c>
      <c r="AB18" s="166">
        <f t="shared" ca="1" si="10"/>
        <v>0</v>
      </c>
      <c r="AC18" s="136">
        <f ca="1"/>
        <v>0</v>
      </c>
      <c r="AD18" s="155">
        <f t="shared" ca="1" si="11"/>
        <v>0</v>
      </c>
      <c r="AE18" s="156">
        <f t="shared" ca="1" si="12"/>
        <v>0</v>
      </c>
      <c r="AF18" s="167">
        <f t="shared" ca="1" si="13"/>
        <v>0</v>
      </c>
      <c r="AG18" s="168">
        <f t="shared" ca="1" si="14"/>
        <v>0</v>
      </c>
      <c r="AH18" s="159">
        <f t="shared" ca="1" si="15"/>
        <v>0</v>
      </c>
      <c r="AI18" s="155">
        <f t="shared" ca="1" si="16"/>
        <v>0</v>
      </c>
      <c r="AJ18" s="169">
        <f t="shared" ca="1" si="17"/>
        <v>0</v>
      </c>
      <c r="AK18" s="161">
        <f t="shared" ca="1" si="18"/>
        <v>0</v>
      </c>
      <c r="AL18" s="170">
        <f t="shared" ca="1" si="19"/>
        <v>0</v>
      </c>
      <c r="AM18" s="124">
        <v>3</v>
      </c>
      <c r="AN18" s="125" t="s">
        <v>488</v>
      </c>
    </row>
    <row r="19" spans="1:40" s="49" customFormat="1" ht="20.25" customHeight="1" x14ac:dyDescent="0.15">
      <c r="A19" s="124">
        <v>4</v>
      </c>
      <c r="B19" s="217" t="s">
        <v>508</v>
      </c>
      <c r="C19" s="233">
        <v>0</v>
      </c>
      <c r="D19" s="220">
        <f>生産者価格評価表!BD8</f>
        <v>0.64669583000000008</v>
      </c>
      <c r="E19" s="154">
        <f t="shared" si="0"/>
        <v>0</v>
      </c>
      <c r="F19" s="242">
        <f ca="1">OFFSET(投入係数表!$C$48,0,ROW()-16)</f>
        <v>0.58962118370810079</v>
      </c>
      <c r="G19" s="155">
        <f t="shared" ca="1" si="1"/>
        <v>0</v>
      </c>
      <c r="H19" s="309">
        <f ca="1">OFFSET(投入係数表!$C$43,0,ROW()-16)</f>
        <v>0.18430110986516493</v>
      </c>
      <c r="I19" s="156">
        <f t="shared" ca="1" si="2"/>
        <v>0</v>
      </c>
      <c r="J19" s="420"/>
      <c r="K19" s="157">
        <v>0</v>
      </c>
      <c r="L19" s="158">
        <f>生産者価格評価表!BD8</f>
        <v>0.64669583000000008</v>
      </c>
      <c r="M19" s="157">
        <f t="shared" si="3"/>
        <v>0</v>
      </c>
      <c r="N19" s="411"/>
      <c r="O19" s="136">
        <v>0</v>
      </c>
      <c r="P19" s="155">
        <f t="shared" ca="1" si="4"/>
        <v>0</v>
      </c>
      <c r="Q19" s="156">
        <f t="shared" ca="1" si="5"/>
        <v>0</v>
      </c>
      <c r="R19" s="160">
        <f>'雇用表(36部門）'!M10</f>
        <v>0.17819780336938537</v>
      </c>
      <c r="S19" s="161">
        <f t="shared" si="6"/>
        <v>0</v>
      </c>
      <c r="T19" s="162">
        <f>'雇用表(36部門）'!N10</f>
        <v>6.7585705337747659E-2</v>
      </c>
      <c r="U19" s="163">
        <f t="shared" si="7"/>
        <v>0</v>
      </c>
      <c r="V19" s="157">
        <f t="shared" ca="1" si="8"/>
        <v>0</v>
      </c>
      <c r="W19" s="417"/>
      <c r="X19" s="414"/>
      <c r="Y19" s="164">
        <f>生産者価格評価表!BE8</f>
        <v>1.1553670732120445E-3</v>
      </c>
      <c r="Z19" s="157">
        <f t="shared" ca="1" si="9"/>
        <v>0</v>
      </c>
      <c r="AA19" s="165">
        <f>生産者価格評価表!BD8</f>
        <v>0.64669583000000008</v>
      </c>
      <c r="AB19" s="166">
        <f t="shared" ca="1" si="10"/>
        <v>0</v>
      </c>
      <c r="AC19" s="136">
        <f ca="1"/>
        <v>0</v>
      </c>
      <c r="AD19" s="155">
        <f t="shared" ca="1" si="11"/>
        <v>0</v>
      </c>
      <c r="AE19" s="156">
        <f t="shared" ca="1" si="12"/>
        <v>0</v>
      </c>
      <c r="AF19" s="167">
        <f t="shared" ca="1" si="13"/>
        <v>0</v>
      </c>
      <c r="AG19" s="168">
        <f t="shared" ca="1" si="14"/>
        <v>0</v>
      </c>
      <c r="AH19" s="159">
        <f t="shared" ca="1" si="15"/>
        <v>0</v>
      </c>
      <c r="AI19" s="155">
        <f t="shared" ca="1" si="16"/>
        <v>0</v>
      </c>
      <c r="AJ19" s="169">
        <f t="shared" ca="1" si="17"/>
        <v>0</v>
      </c>
      <c r="AK19" s="161">
        <f t="shared" ca="1" si="18"/>
        <v>0</v>
      </c>
      <c r="AL19" s="170">
        <f t="shared" ca="1" si="19"/>
        <v>0</v>
      </c>
      <c r="AM19" s="124">
        <v>4</v>
      </c>
      <c r="AN19" s="125" t="s">
        <v>508</v>
      </c>
    </row>
    <row r="20" spans="1:40" s="49" customFormat="1" ht="20.25" customHeight="1" x14ac:dyDescent="0.15">
      <c r="A20" s="124">
        <v>5</v>
      </c>
      <c r="B20" s="217" t="s">
        <v>489</v>
      </c>
      <c r="C20" s="233">
        <v>0</v>
      </c>
      <c r="D20" s="220">
        <f>生産者価格評価表!BD9</f>
        <v>0.15589637000000001</v>
      </c>
      <c r="E20" s="154">
        <f t="shared" si="0"/>
        <v>0</v>
      </c>
      <c r="F20" s="242">
        <f ca="1">OFFSET(投入係数表!$C$48,0,ROW()-16)</f>
        <v>0.55898055105837097</v>
      </c>
      <c r="G20" s="155">
        <f t="shared" ca="1" si="1"/>
        <v>0</v>
      </c>
      <c r="H20" s="309">
        <f ca="1">OFFSET(投入係数表!$C$43,0,ROW()-16)</f>
        <v>0.24261733129527963</v>
      </c>
      <c r="I20" s="156">
        <f t="shared" ca="1" si="2"/>
        <v>0</v>
      </c>
      <c r="J20" s="420"/>
      <c r="K20" s="157">
        <v>0</v>
      </c>
      <c r="L20" s="158">
        <f>生産者価格評価表!BD9</f>
        <v>0.15589637000000001</v>
      </c>
      <c r="M20" s="157">
        <f t="shared" si="3"/>
        <v>0</v>
      </c>
      <c r="N20" s="411"/>
      <c r="O20" s="136">
        <v>0</v>
      </c>
      <c r="P20" s="155">
        <f t="shared" ca="1" si="4"/>
        <v>0</v>
      </c>
      <c r="Q20" s="156">
        <f t="shared" ca="1" si="5"/>
        <v>0</v>
      </c>
      <c r="R20" s="160">
        <f>'雇用表(36部門）'!M11</f>
        <v>6.3764550527753414E-2</v>
      </c>
      <c r="S20" s="161">
        <f t="shared" si="6"/>
        <v>0</v>
      </c>
      <c r="T20" s="162">
        <f>'雇用表(36部門）'!N11</f>
        <v>6.3538435100350024E-2</v>
      </c>
      <c r="U20" s="163">
        <f t="shared" si="7"/>
        <v>0</v>
      </c>
      <c r="V20" s="157">
        <f t="shared" ca="1" si="8"/>
        <v>0</v>
      </c>
      <c r="W20" s="417"/>
      <c r="X20" s="414"/>
      <c r="Y20" s="164">
        <f>生産者価格評価表!BE9</f>
        <v>-1.8353625166506554E-5</v>
      </c>
      <c r="Z20" s="157">
        <f t="shared" ca="1" si="9"/>
        <v>0</v>
      </c>
      <c r="AA20" s="165">
        <f>生産者価格評価表!BD9</f>
        <v>0.15589637000000001</v>
      </c>
      <c r="AB20" s="166">
        <f t="shared" ca="1" si="10"/>
        <v>0</v>
      </c>
      <c r="AC20" s="136">
        <f ca="1"/>
        <v>0</v>
      </c>
      <c r="AD20" s="155">
        <f t="shared" ca="1" si="11"/>
        <v>0</v>
      </c>
      <c r="AE20" s="156">
        <f t="shared" ca="1" si="12"/>
        <v>0</v>
      </c>
      <c r="AF20" s="167">
        <f t="shared" ca="1" si="13"/>
        <v>0</v>
      </c>
      <c r="AG20" s="168">
        <f t="shared" ca="1" si="14"/>
        <v>0</v>
      </c>
      <c r="AH20" s="159">
        <f t="shared" ca="1" si="15"/>
        <v>0</v>
      </c>
      <c r="AI20" s="155">
        <f t="shared" ca="1" si="16"/>
        <v>0</v>
      </c>
      <c r="AJ20" s="169">
        <f t="shared" ca="1" si="17"/>
        <v>0</v>
      </c>
      <c r="AK20" s="161">
        <f t="shared" ca="1" si="18"/>
        <v>0</v>
      </c>
      <c r="AL20" s="170">
        <f t="shared" ca="1" si="19"/>
        <v>0</v>
      </c>
      <c r="AM20" s="124">
        <v>5</v>
      </c>
      <c r="AN20" s="125" t="s">
        <v>489</v>
      </c>
    </row>
    <row r="21" spans="1:40" s="49" customFormat="1" ht="20.25" customHeight="1" x14ac:dyDescent="0.15">
      <c r="A21" s="124">
        <v>6</v>
      </c>
      <c r="B21" s="217" t="s">
        <v>490</v>
      </c>
      <c r="C21" s="233">
        <v>0</v>
      </c>
      <c r="D21" s="220">
        <f>生産者価格評価表!BD10</f>
        <v>0.27865700000000004</v>
      </c>
      <c r="E21" s="154">
        <f t="shared" si="0"/>
        <v>0</v>
      </c>
      <c r="F21" s="242">
        <f ca="1">OFFSET(投入係数表!$C$48,0,ROW()-16)</f>
        <v>0.26485870956379909</v>
      </c>
      <c r="G21" s="155">
        <f t="shared" ca="1" si="1"/>
        <v>0</v>
      </c>
      <c r="H21" s="309">
        <f ca="1">OFFSET(投入係数表!$C$43,0,ROW()-16)</f>
        <v>0.11967056492700658</v>
      </c>
      <c r="I21" s="156">
        <f t="shared" ca="1" si="2"/>
        <v>0</v>
      </c>
      <c r="J21" s="420"/>
      <c r="K21" s="157">
        <v>0</v>
      </c>
      <c r="L21" s="158">
        <f>生産者価格評価表!BD10</f>
        <v>0.27865700000000004</v>
      </c>
      <c r="M21" s="157">
        <f t="shared" si="3"/>
        <v>0</v>
      </c>
      <c r="N21" s="411"/>
      <c r="O21" s="136">
        <v>0</v>
      </c>
      <c r="P21" s="155">
        <f t="shared" ca="1" si="4"/>
        <v>0</v>
      </c>
      <c r="Q21" s="156">
        <f t="shared" ca="1" si="5"/>
        <v>0</v>
      </c>
      <c r="R21" s="160">
        <f>'雇用表(36部門）'!M12</f>
        <v>4.4126653010939529E-2</v>
      </c>
      <c r="S21" s="161">
        <f t="shared" si="6"/>
        <v>0</v>
      </c>
      <c r="T21" s="162">
        <f>'雇用表(36部門）'!N12</f>
        <v>4.1103002496917215E-2</v>
      </c>
      <c r="U21" s="163">
        <f t="shared" si="7"/>
        <v>0</v>
      </c>
      <c r="V21" s="157">
        <f t="shared" ca="1" si="8"/>
        <v>0</v>
      </c>
      <c r="W21" s="417"/>
      <c r="X21" s="414"/>
      <c r="Y21" s="164">
        <f>生産者価格評価表!BE10</f>
        <v>9.5334337975428687E-2</v>
      </c>
      <c r="Z21" s="157">
        <f t="shared" ca="1" si="9"/>
        <v>0</v>
      </c>
      <c r="AA21" s="165">
        <f>生産者価格評価表!BD10</f>
        <v>0.27865700000000004</v>
      </c>
      <c r="AB21" s="166">
        <f t="shared" ca="1" si="10"/>
        <v>0</v>
      </c>
      <c r="AC21" s="136">
        <f ca="1"/>
        <v>0</v>
      </c>
      <c r="AD21" s="155">
        <f t="shared" ca="1" si="11"/>
        <v>0</v>
      </c>
      <c r="AE21" s="156">
        <f t="shared" ca="1" si="12"/>
        <v>0</v>
      </c>
      <c r="AF21" s="167">
        <f t="shared" ca="1" si="13"/>
        <v>0</v>
      </c>
      <c r="AG21" s="168">
        <f t="shared" ca="1" si="14"/>
        <v>0</v>
      </c>
      <c r="AH21" s="159">
        <f t="shared" ca="1" si="15"/>
        <v>0</v>
      </c>
      <c r="AI21" s="155">
        <f t="shared" ca="1" si="16"/>
        <v>0</v>
      </c>
      <c r="AJ21" s="169">
        <f t="shared" ca="1" si="17"/>
        <v>0</v>
      </c>
      <c r="AK21" s="161">
        <f t="shared" ca="1" si="18"/>
        <v>0</v>
      </c>
      <c r="AL21" s="170">
        <f t="shared" ca="1" si="19"/>
        <v>0</v>
      </c>
      <c r="AM21" s="124">
        <v>6</v>
      </c>
      <c r="AN21" s="125" t="s">
        <v>490</v>
      </c>
    </row>
    <row r="22" spans="1:40" s="49" customFormat="1" ht="20.25" customHeight="1" x14ac:dyDescent="0.15">
      <c r="A22" s="124">
        <v>7</v>
      </c>
      <c r="B22" s="217" t="s">
        <v>461</v>
      </c>
      <c r="C22" s="233">
        <v>0</v>
      </c>
      <c r="D22" s="220">
        <f>生産者価格評価表!BD11</f>
        <v>3.0529499999999987E-2</v>
      </c>
      <c r="E22" s="154">
        <f t="shared" si="0"/>
        <v>0</v>
      </c>
      <c r="F22" s="242">
        <f ca="1">OFFSET(投入係数表!$C$48,0,ROW()-16)</f>
        <v>0.44625698904212763</v>
      </c>
      <c r="G22" s="155">
        <f t="shared" ca="1" si="1"/>
        <v>0</v>
      </c>
      <c r="H22" s="309">
        <f ca="1">OFFSET(投入係数表!$C$43,0,ROW()-16)</f>
        <v>0.30030539855482397</v>
      </c>
      <c r="I22" s="156">
        <f t="shared" ca="1" si="2"/>
        <v>0</v>
      </c>
      <c r="J22" s="420"/>
      <c r="K22" s="157">
        <v>0</v>
      </c>
      <c r="L22" s="158">
        <f>生産者価格評価表!BD11</f>
        <v>3.0529499999999987E-2</v>
      </c>
      <c r="M22" s="157">
        <f t="shared" si="3"/>
        <v>0</v>
      </c>
      <c r="N22" s="411"/>
      <c r="O22" s="136">
        <v>0</v>
      </c>
      <c r="P22" s="155">
        <f t="shared" ca="1" si="4"/>
        <v>0</v>
      </c>
      <c r="Q22" s="156">
        <f t="shared" ca="1" si="5"/>
        <v>0</v>
      </c>
      <c r="R22" s="160">
        <f>'雇用表(36部門）'!M13</f>
        <v>0.20538622742862353</v>
      </c>
      <c r="S22" s="161">
        <f t="shared" si="6"/>
        <v>0</v>
      </c>
      <c r="T22" s="162">
        <f>'雇用表(36部門）'!N13</f>
        <v>0.17625642333288863</v>
      </c>
      <c r="U22" s="163">
        <f t="shared" si="7"/>
        <v>0</v>
      </c>
      <c r="V22" s="157">
        <f t="shared" ca="1" si="8"/>
        <v>0</v>
      </c>
      <c r="W22" s="417"/>
      <c r="X22" s="414"/>
      <c r="Y22" s="164">
        <f>生産者価格評価表!BE11</f>
        <v>1.0520953213365618E-2</v>
      </c>
      <c r="Z22" s="157">
        <f t="shared" ca="1" si="9"/>
        <v>0</v>
      </c>
      <c r="AA22" s="165">
        <f>生産者価格評価表!BD11</f>
        <v>3.0529499999999987E-2</v>
      </c>
      <c r="AB22" s="166">
        <f t="shared" ca="1" si="10"/>
        <v>0</v>
      </c>
      <c r="AC22" s="136">
        <f ca="1"/>
        <v>0</v>
      </c>
      <c r="AD22" s="155">
        <f t="shared" ca="1" si="11"/>
        <v>0</v>
      </c>
      <c r="AE22" s="156">
        <f t="shared" ca="1" si="12"/>
        <v>0</v>
      </c>
      <c r="AF22" s="167">
        <f t="shared" ca="1" si="13"/>
        <v>0</v>
      </c>
      <c r="AG22" s="168">
        <f t="shared" ca="1" si="14"/>
        <v>0</v>
      </c>
      <c r="AH22" s="159">
        <f t="shared" ca="1" si="15"/>
        <v>0</v>
      </c>
      <c r="AI22" s="155">
        <f t="shared" ca="1" si="16"/>
        <v>0</v>
      </c>
      <c r="AJ22" s="169">
        <f t="shared" ca="1" si="17"/>
        <v>0</v>
      </c>
      <c r="AK22" s="161">
        <f t="shared" ca="1" si="18"/>
        <v>0</v>
      </c>
      <c r="AL22" s="170">
        <f t="shared" ca="1" si="19"/>
        <v>0</v>
      </c>
      <c r="AM22" s="124">
        <v>7</v>
      </c>
      <c r="AN22" s="125" t="s">
        <v>461</v>
      </c>
    </row>
    <row r="23" spans="1:40" s="49" customFormat="1" ht="20.25" customHeight="1" x14ac:dyDescent="0.15">
      <c r="A23" s="124">
        <v>8</v>
      </c>
      <c r="B23" s="217" t="s">
        <v>491</v>
      </c>
      <c r="C23" s="233">
        <v>0</v>
      </c>
      <c r="D23" s="220">
        <f>生産者価格評価表!BD12</f>
        <v>0.23406572000000003</v>
      </c>
      <c r="E23" s="154">
        <f t="shared" si="0"/>
        <v>0</v>
      </c>
      <c r="F23" s="242">
        <f ca="1">OFFSET(投入係数表!$C$48,0,ROW()-16)</f>
        <v>0.41022705650914254</v>
      </c>
      <c r="G23" s="155">
        <f t="shared" ca="1" si="1"/>
        <v>0</v>
      </c>
      <c r="H23" s="309">
        <f ca="1">OFFSET(投入係数表!$C$43,0,ROW()-16)</f>
        <v>0.17812098406619917</v>
      </c>
      <c r="I23" s="156">
        <f t="shared" ca="1" si="2"/>
        <v>0</v>
      </c>
      <c r="J23" s="420"/>
      <c r="K23" s="157">
        <v>0</v>
      </c>
      <c r="L23" s="158">
        <f>生産者価格評価表!BD12</f>
        <v>0.23406572000000003</v>
      </c>
      <c r="M23" s="157">
        <f t="shared" si="3"/>
        <v>0</v>
      </c>
      <c r="N23" s="411"/>
      <c r="O23" s="136">
        <v>0</v>
      </c>
      <c r="P23" s="155">
        <f t="shared" ca="1" si="4"/>
        <v>0</v>
      </c>
      <c r="Q23" s="156">
        <f t="shared" ca="1" si="5"/>
        <v>0</v>
      </c>
      <c r="R23" s="160">
        <f>'雇用表(36部門）'!M14</f>
        <v>3.5307148792057985E-2</v>
      </c>
      <c r="S23" s="161">
        <f t="shared" si="6"/>
        <v>0</v>
      </c>
      <c r="T23" s="162">
        <f>'雇用表(36部門）'!N14</f>
        <v>3.0331588054502839E-2</v>
      </c>
      <c r="U23" s="163">
        <f t="shared" si="7"/>
        <v>0</v>
      </c>
      <c r="V23" s="157">
        <f t="shared" ca="1" si="8"/>
        <v>0</v>
      </c>
      <c r="W23" s="417"/>
      <c r="X23" s="414"/>
      <c r="Y23" s="164">
        <f>生産者価格評価表!BE12</f>
        <v>1.6506881640861034E-3</v>
      </c>
      <c r="Z23" s="157">
        <f t="shared" ca="1" si="9"/>
        <v>0</v>
      </c>
      <c r="AA23" s="165">
        <f>生産者価格評価表!BD12</f>
        <v>0.23406572000000003</v>
      </c>
      <c r="AB23" s="166">
        <f t="shared" ca="1" si="10"/>
        <v>0</v>
      </c>
      <c r="AC23" s="136">
        <f ca="1"/>
        <v>0</v>
      </c>
      <c r="AD23" s="155">
        <f t="shared" ca="1" si="11"/>
        <v>0</v>
      </c>
      <c r="AE23" s="156">
        <f t="shared" ca="1" si="12"/>
        <v>0</v>
      </c>
      <c r="AF23" s="167">
        <f t="shared" ca="1" si="13"/>
        <v>0</v>
      </c>
      <c r="AG23" s="168">
        <f t="shared" ca="1" si="14"/>
        <v>0</v>
      </c>
      <c r="AH23" s="159">
        <f t="shared" ca="1" si="15"/>
        <v>0</v>
      </c>
      <c r="AI23" s="155">
        <f t="shared" ca="1" si="16"/>
        <v>0</v>
      </c>
      <c r="AJ23" s="169">
        <f t="shared" ca="1" si="17"/>
        <v>0</v>
      </c>
      <c r="AK23" s="161">
        <f t="shared" ca="1" si="18"/>
        <v>0</v>
      </c>
      <c r="AL23" s="170">
        <f t="shared" ca="1" si="19"/>
        <v>0</v>
      </c>
      <c r="AM23" s="124">
        <v>8</v>
      </c>
      <c r="AN23" s="125" t="s">
        <v>491</v>
      </c>
    </row>
    <row r="24" spans="1:40" s="49" customFormat="1" ht="20.25" customHeight="1" x14ac:dyDescent="0.15">
      <c r="A24" s="124">
        <v>9</v>
      </c>
      <c r="B24" s="217" t="s">
        <v>463</v>
      </c>
      <c r="C24" s="233">
        <v>0</v>
      </c>
      <c r="D24" s="220">
        <f>生産者価格評価表!BD13</f>
        <v>3.4872939999999963E-2</v>
      </c>
      <c r="E24" s="154">
        <f t="shared" si="0"/>
        <v>0</v>
      </c>
      <c r="F24" s="242">
        <f ca="1">OFFSET(投入係数表!$C$48,0,ROW()-16)</f>
        <v>0.38438966852709699</v>
      </c>
      <c r="G24" s="155">
        <f t="shared" ca="1" si="1"/>
        <v>0</v>
      </c>
      <c r="H24" s="309">
        <f ca="1">OFFSET(投入係数表!$C$43,0,ROW()-16)</f>
        <v>0.10878408164869451</v>
      </c>
      <c r="I24" s="156">
        <f t="shared" ca="1" si="2"/>
        <v>0</v>
      </c>
      <c r="J24" s="420"/>
      <c r="K24" s="157">
        <v>0</v>
      </c>
      <c r="L24" s="158">
        <f>生産者価格評価表!BD13</f>
        <v>3.4872939999999963E-2</v>
      </c>
      <c r="M24" s="157">
        <f t="shared" si="3"/>
        <v>0</v>
      </c>
      <c r="N24" s="411"/>
      <c r="O24" s="136">
        <v>0</v>
      </c>
      <c r="P24" s="155">
        <f t="shared" ca="1" si="4"/>
        <v>0</v>
      </c>
      <c r="Q24" s="156">
        <f t="shared" ca="1" si="5"/>
        <v>0</v>
      </c>
      <c r="R24" s="160">
        <f>'雇用表(36部門）'!M15</f>
        <v>2.0250548051172806E-2</v>
      </c>
      <c r="S24" s="161">
        <f t="shared" si="6"/>
        <v>0</v>
      </c>
      <c r="T24" s="162">
        <f>'雇用表(36部門）'!N15</f>
        <v>1.9429793180821296E-2</v>
      </c>
      <c r="U24" s="163">
        <f t="shared" si="7"/>
        <v>0</v>
      </c>
      <c r="V24" s="157">
        <f t="shared" ca="1" si="8"/>
        <v>0</v>
      </c>
      <c r="W24" s="417"/>
      <c r="X24" s="414"/>
      <c r="Y24" s="164">
        <f>生産者価格評価表!BE13</f>
        <v>7.3254176229783745E-3</v>
      </c>
      <c r="Z24" s="157">
        <f t="shared" ca="1" si="9"/>
        <v>0</v>
      </c>
      <c r="AA24" s="165">
        <f>生産者価格評価表!BD13</f>
        <v>3.4872939999999963E-2</v>
      </c>
      <c r="AB24" s="166">
        <f t="shared" ca="1" si="10"/>
        <v>0</v>
      </c>
      <c r="AC24" s="136">
        <f ca="1"/>
        <v>0</v>
      </c>
      <c r="AD24" s="155">
        <f t="shared" ca="1" si="11"/>
        <v>0</v>
      </c>
      <c r="AE24" s="156">
        <f t="shared" ca="1" si="12"/>
        <v>0</v>
      </c>
      <c r="AF24" s="167">
        <f t="shared" ca="1" si="13"/>
        <v>0</v>
      </c>
      <c r="AG24" s="168">
        <f t="shared" ca="1" si="14"/>
        <v>0</v>
      </c>
      <c r="AH24" s="159">
        <f t="shared" ca="1" si="15"/>
        <v>0</v>
      </c>
      <c r="AI24" s="155">
        <f t="shared" ca="1" si="16"/>
        <v>0</v>
      </c>
      <c r="AJ24" s="169">
        <f t="shared" ca="1" si="17"/>
        <v>0</v>
      </c>
      <c r="AK24" s="161">
        <f t="shared" ca="1" si="18"/>
        <v>0</v>
      </c>
      <c r="AL24" s="170">
        <f t="shared" ca="1" si="19"/>
        <v>0</v>
      </c>
      <c r="AM24" s="124">
        <v>9</v>
      </c>
      <c r="AN24" s="125" t="s">
        <v>463</v>
      </c>
    </row>
    <row r="25" spans="1:40" s="49" customFormat="1" ht="20.25" customHeight="1" x14ac:dyDescent="0.15">
      <c r="A25" s="124">
        <v>10</v>
      </c>
      <c r="B25" s="217" t="s">
        <v>509</v>
      </c>
      <c r="C25" s="233">
        <v>0</v>
      </c>
      <c r="D25" s="220">
        <f>生産者価格評価表!BD14</f>
        <v>6.8962740000000022E-2</v>
      </c>
      <c r="E25" s="154">
        <f t="shared" si="0"/>
        <v>0</v>
      </c>
      <c r="F25" s="242">
        <f ca="1">OFFSET(投入係数表!$C$48,0,ROW()-16)</f>
        <v>0.46581563260050551</v>
      </c>
      <c r="G25" s="155">
        <f t="shared" ca="1" si="1"/>
        <v>0</v>
      </c>
      <c r="H25" s="309">
        <f ca="1">OFFSET(投入係数表!$C$43,0,ROW()-16)</f>
        <v>8.2953598168725259E-2</v>
      </c>
      <c r="I25" s="156">
        <f t="shared" ca="1" si="2"/>
        <v>0</v>
      </c>
      <c r="J25" s="420"/>
      <c r="K25" s="157">
        <v>0</v>
      </c>
      <c r="L25" s="158">
        <f>生産者価格評価表!BD14</f>
        <v>6.8962740000000022E-2</v>
      </c>
      <c r="M25" s="157">
        <f t="shared" si="3"/>
        <v>0</v>
      </c>
      <c r="N25" s="411"/>
      <c r="O25" s="136">
        <v>0</v>
      </c>
      <c r="P25" s="155">
        <f t="shared" ca="1" si="4"/>
        <v>0</v>
      </c>
      <c r="Q25" s="156">
        <f t="shared" ca="1" si="5"/>
        <v>0</v>
      </c>
      <c r="R25" s="160">
        <f>'雇用表(36部門）'!M16</f>
        <v>1.8789641852258097E-2</v>
      </c>
      <c r="S25" s="161">
        <f t="shared" si="6"/>
        <v>0</v>
      </c>
      <c r="T25" s="162">
        <f>'雇用表(36部門）'!N16</f>
        <v>1.8789641852258097E-2</v>
      </c>
      <c r="U25" s="163">
        <f t="shared" si="7"/>
        <v>0</v>
      </c>
      <c r="V25" s="157">
        <f t="shared" ca="1" si="8"/>
        <v>0</v>
      </c>
      <c r="W25" s="417"/>
      <c r="X25" s="414"/>
      <c r="Y25" s="164">
        <f>生産者価格評価表!BE14</f>
        <v>1.6254514664553878E-2</v>
      </c>
      <c r="Z25" s="157">
        <f t="shared" ca="1" si="9"/>
        <v>0</v>
      </c>
      <c r="AA25" s="165">
        <f>生産者価格評価表!BD14</f>
        <v>6.8962740000000022E-2</v>
      </c>
      <c r="AB25" s="166">
        <f t="shared" ca="1" si="10"/>
        <v>0</v>
      </c>
      <c r="AC25" s="136">
        <f ca="1"/>
        <v>0</v>
      </c>
      <c r="AD25" s="155">
        <f t="shared" ca="1" si="11"/>
        <v>0</v>
      </c>
      <c r="AE25" s="156">
        <f t="shared" ca="1" si="12"/>
        <v>0</v>
      </c>
      <c r="AF25" s="167">
        <f t="shared" ca="1" si="13"/>
        <v>0</v>
      </c>
      <c r="AG25" s="168">
        <f t="shared" ca="1" si="14"/>
        <v>0</v>
      </c>
      <c r="AH25" s="159">
        <f t="shared" ca="1" si="15"/>
        <v>0</v>
      </c>
      <c r="AI25" s="155">
        <f t="shared" ca="1" si="16"/>
        <v>0</v>
      </c>
      <c r="AJ25" s="169">
        <f t="shared" ca="1" si="17"/>
        <v>0</v>
      </c>
      <c r="AK25" s="161">
        <f t="shared" ca="1" si="18"/>
        <v>0</v>
      </c>
      <c r="AL25" s="170">
        <f t="shared" ca="1" si="19"/>
        <v>0</v>
      </c>
      <c r="AM25" s="124">
        <v>10</v>
      </c>
      <c r="AN25" s="125" t="s">
        <v>509</v>
      </c>
    </row>
    <row r="26" spans="1:40" s="49" customFormat="1" ht="20.25" customHeight="1" x14ac:dyDescent="0.15">
      <c r="A26" s="124">
        <v>11</v>
      </c>
      <c r="B26" s="217" t="s">
        <v>510</v>
      </c>
      <c r="C26" s="233">
        <v>0</v>
      </c>
      <c r="D26" s="220">
        <f>生産者価格評価表!BD15</f>
        <v>0.34711683000000004</v>
      </c>
      <c r="E26" s="154">
        <f t="shared" si="0"/>
        <v>0</v>
      </c>
      <c r="F26" s="242">
        <f ca="1">OFFSET(投入係数表!$C$48,0,ROW()-16)</f>
        <v>0.4907208690330121</v>
      </c>
      <c r="G26" s="155">
        <f t="shared" ca="1" si="1"/>
        <v>0</v>
      </c>
      <c r="H26" s="309">
        <f ca="1">OFFSET(投入係数表!$C$43,0,ROW()-16)</f>
        <v>0.19829306570682015</v>
      </c>
      <c r="I26" s="156">
        <f t="shared" ca="1" si="2"/>
        <v>0</v>
      </c>
      <c r="J26" s="420"/>
      <c r="K26" s="157">
        <v>0</v>
      </c>
      <c r="L26" s="158">
        <f>生産者価格評価表!BD15</f>
        <v>0.34711683000000004</v>
      </c>
      <c r="M26" s="157">
        <f t="shared" si="3"/>
        <v>0</v>
      </c>
      <c r="N26" s="411"/>
      <c r="O26" s="136">
        <v>0</v>
      </c>
      <c r="P26" s="155">
        <f t="shared" ca="1" si="4"/>
        <v>0</v>
      </c>
      <c r="Q26" s="156">
        <f t="shared" ca="1" si="5"/>
        <v>0</v>
      </c>
      <c r="R26" s="160">
        <f>'雇用表(36部門）'!M17</f>
        <v>2.8767443174108835E-2</v>
      </c>
      <c r="S26" s="161">
        <f t="shared" si="6"/>
        <v>0</v>
      </c>
      <c r="T26" s="162">
        <f>'雇用表(36部門）'!N17</f>
        <v>2.7428068289484336E-2</v>
      </c>
      <c r="U26" s="163">
        <f t="shared" si="7"/>
        <v>0</v>
      </c>
      <c r="V26" s="157">
        <f t="shared" ca="1" si="8"/>
        <v>0</v>
      </c>
      <c r="W26" s="417"/>
      <c r="X26" s="414"/>
      <c r="Y26" s="164">
        <f>生産者価格評価表!BE15</f>
        <v>5.4632320600868898E-4</v>
      </c>
      <c r="Z26" s="157">
        <f t="shared" ca="1" si="9"/>
        <v>0</v>
      </c>
      <c r="AA26" s="165">
        <f>生産者価格評価表!BD15</f>
        <v>0.34711683000000004</v>
      </c>
      <c r="AB26" s="166">
        <f t="shared" ca="1" si="10"/>
        <v>0</v>
      </c>
      <c r="AC26" s="136">
        <f ca="1"/>
        <v>0</v>
      </c>
      <c r="AD26" s="155">
        <f t="shared" ca="1" si="11"/>
        <v>0</v>
      </c>
      <c r="AE26" s="156">
        <f t="shared" ca="1" si="12"/>
        <v>0</v>
      </c>
      <c r="AF26" s="167">
        <f t="shared" ca="1" si="13"/>
        <v>0</v>
      </c>
      <c r="AG26" s="168">
        <f t="shared" ca="1" si="14"/>
        <v>0</v>
      </c>
      <c r="AH26" s="159">
        <f t="shared" ca="1" si="15"/>
        <v>0</v>
      </c>
      <c r="AI26" s="155">
        <f t="shared" ca="1" si="16"/>
        <v>0</v>
      </c>
      <c r="AJ26" s="169">
        <f t="shared" ca="1" si="17"/>
        <v>0</v>
      </c>
      <c r="AK26" s="161">
        <f t="shared" ca="1" si="18"/>
        <v>0</v>
      </c>
      <c r="AL26" s="170">
        <f t="shared" ca="1" si="19"/>
        <v>0</v>
      </c>
      <c r="AM26" s="124">
        <v>11</v>
      </c>
      <c r="AN26" s="125" t="s">
        <v>510</v>
      </c>
    </row>
    <row r="27" spans="1:40" s="49" customFormat="1" ht="20.25" customHeight="1" x14ac:dyDescent="0.15">
      <c r="A27" s="124">
        <v>12</v>
      </c>
      <c r="B27" s="217" t="s">
        <v>511</v>
      </c>
      <c r="C27" s="233">
        <v>0</v>
      </c>
      <c r="D27" s="220">
        <f>生産者価格評価表!BD16</f>
        <v>5.8792630000000012E-2</v>
      </c>
      <c r="E27" s="154">
        <f t="shared" si="0"/>
        <v>0</v>
      </c>
      <c r="F27" s="242">
        <f ca="1">OFFSET(投入係数表!$C$48,0,ROW()-16)</f>
        <v>0.30015787127144833</v>
      </c>
      <c r="G27" s="155">
        <f t="shared" ca="1" si="1"/>
        <v>0</v>
      </c>
      <c r="H27" s="309">
        <f ca="1">OFFSET(投入係数表!$C$43,0,ROW()-16)</f>
        <v>0.14119277625095678</v>
      </c>
      <c r="I27" s="156">
        <f t="shared" ca="1" si="2"/>
        <v>0</v>
      </c>
      <c r="J27" s="420"/>
      <c r="K27" s="157">
        <v>0</v>
      </c>
      <c r="L27" s="158">
        <f>生産者価格評価表!BD16</f>
        <v>5.8792630000000012E-2</v>
      </c>
      <c r="M27" s="157">
        <f t="shared" si="3"/>
        <v>0</v>
      </c>
      <c r="N27" s="411"/>
      <c r="O27" s="136">
        <v>0</v>
      </c>
      <c r="P27" s="155">
        <f t="shared" ca="1" si="4"/>
        <v>0</v>
      </c>
      <c r="Q27" s="156">
        <f t="shared" ca="1" si="5"/>
        <v>0</v>
      </c>
      <c r="R27" s="160">
        <f>'雇用表(36部門）'!M18</f>
        <v>2.9839588443856289E-2</v>
      </c>
      <c r="S27" s="161">
        <f t="shared" si="6"/>
        <v>0</v>
      </c>
      <c r="T27" s="162">
        <f>'雇用表(36部門）'!N18</f>
        <v>2.8138281556615737E-2</v>
      </c>
      <c r="U27" s="163">
        <f t="shared" si="7"/>
        <v>0</v>
      </c>
      <c r="V27" s="157">
        <f t="shared" ca="1" si="8"/>
        <v>0</v>
      </c>
      <c r="W27" s="417"/>
      <c r="X27" s="414"/>
      <c r="Y27" s="164">
        <f>生産者価格評価表!BE16</f>
        <v>-1.1900581726988739E-4</v>
      </c>
      <c r="Z27" s="157">
        <f t="shared" ca="1" si="9"/>
        <v>0</v>
      </c>
      <c r="AA27" s="165">
        <f>生産者価格評価表!BD16</f>
        <v>5.8792630000000012E-2</v>
      </c>
      <c r="AB27" s="166">
        <f t="shared" ca="1" si="10"/>
        <v>0</v>
      </c>
      <c r="AC27" s="136">
        <f ca="1"/>
        <v>0</v>
      </c>
      <c r="AD27" s="155">
        <f t="shared" ca="1" si="11"/>
        <v>0</v>
      </c>
      <c r="AE27" s="156">
        <f t="shared" ca="1" si="12"/>
        <v>0</v>
      </c>
      <c r="AF27" s="167">
        <f t="shared" ca="1" si="13"/>
        <v>0</v>
      </c>
      <c r="AG27" s="168">
        <f t="shared" ca="1" si="14"/>
        <v>0</v>
      </c>
      <c r="AH27" s="159">
        <f t="shared" ca="1" si="15"/>
        <v>0</v>
      </c>
      <c r="AI27" s="155">
        <f t="shared" ca="1" si="16"/>
        <v>0</v>
      </c>
      <c r="AJ27" s="169">
        <f t="shared" ca="1" si="17"/>
        <v>0</v>
      </c>
      <c r="AK27" s="161">
        <f t="shared" ca="1" si="18"/>
        <v>0</v>
      </c>
      <c r="AL27" s="170">
        <f t="shared" ca="1" si="19"/>
        <v>0</v>
      </c>
      <c r="AM27" s="124">
        <v>12</v>
      </c>
      <c r="AN27" s="125" t="s">
        <v>511</v>
      </c>
    </row>
    <row r="28" spans="1:40" s="49" customFormat="1" ht="20.25" customHeight="1" x14ac:dyDescent="0.15">
      <c r="A28" s="124">
        <v>13</v>
      </c>
      <c r="B28" s="217" t="s">
        <v>512</v>
      </c>
      <c r="C28" s="233">
        <v>0</v>
      </c>
      <c r="D28" s="220">
        <f>生産者価格評価表!BD17</f>
        <v>1.0767400000000205E-3</v>
      </c>
      <c r="E28" s="154">
        <f t="shared" si="0"/>
        <v>0</v>
      </c>
      <c r="F28" s="242">
        <f ca="1">OFFSET(投入係数表!$C$48,0,ROW()-16)</f>
        <v>0.23771896791740435</v>
      </c>
      <c r="G28" s="155">
        <f t="shared" ca="1" si="1"/>
        <v>0</v>
      </c>
      <c r="H28" s="309">
        <f ca="1">OFFSET(投入係数表!$C$43,0,ROW()-16)</f>
        <v>0.14964881384996417</v>
      </c>
      <c r="I28" s="156">
        <f t="shared" ca="1" si="2"/>
        <v>0</v>
      </c>
      <c r="J28" s="420"/>
      <c r="K28" s="157">
        <v>0</v>
      </c>
      <c r="L28" s="158">
        <f>生産者価格評価表!BD17</f>
        <v>1.0767400000000205E-3</v>
      </c>
      <c r="M28" s="157">
        <f t="shared" si="3"/>
        <v>0</v>
      </c>
      <c r="N28" s="411"/>
      <c r="O28" s="136">
        <v>0</v>
      </c>
      <c r="P28" s="155">
        <f t="shared" ca="1" si="4"/>
        <v>0</v>
      </c>
      <c r="Q28" s="156">
        <f t="shared" ca="1" si="5"/>
        <v>0</v>
      </c>
      <c r="R28" s="160">
        <f>'雇用表(36部門）'!M19</f>
        <v>5.1654495844507077E-2</v>
      </c>
      <c r="S28" s="161">
        <f t="shared" si="6"/>
        <v>0</v>
      </c>
      <c r="T28" s="162">
        <f>'雇用表(36部門）'!N19</f>
        <v>5.013180095566673E-2</v>
      </c>
      <c r="U28" s="163">
        <f t="shared" si="7"/>
        <v>0</v>
      </c>
      <c r="V28" s="157">
        <f t="shared" ca="1" si="8"/>
        <v>0</v>
      </c>
      <c r="W28" s="417"/>
      <c r="X28" s="414"/>
      <c r="Y28" s="164">
        <f>生産者価格評価表!BE17</f>
        <v>6.8919663579868789E-4</v>
      </c>
      <c r="Z28" s="157">
        <f t="shared" ca="1" si="9"/>
        <v>0</v>
      </c>
      <c r="AA28" s="165">
        <f>生産者価格評価表!BD17</f>
        <v>1.0767400000000205E-3</v>
      </c>
      <c r="AB28" s="166">
        <f t="shared" ca="1" si="10"/>
        <v>0</v>
      </c>
      <c r="AC28" s="136">
        <f ca="1"/>
        <v>0</v>
      </c>
      <c r="AD28" s="155">
        <f t="shared" ca="1" si="11"/>
        <v>0</v>
      </c>
      <c r="AE28" s="156">
        <f t="shared" ca="1" si="12"/>
        <v>0</v>
      </c>
      <c r="AF28" s="167">
        <f t="shared" ca="1" si="13"/>
        <v>0</v>
      </c>
      <c r="AG28" s="168">
        <f t="shared" ca="1" si="14"/>
        <v>0</v>
      </c>
      <c r="AH28" s="159">
        <f t="shared" ca="1" si="15"/>
        <v>0</v>
      </c>
      <c r="AI28" s="155">
        <f t="shared" ca="1" si="16"/>
        <v>0</v>
      </c>
      <c r="AJ28" s="169">
        <f t="shared" ca="1" si="17"/>
        <v>0</v>
      </c>
      <c r="AK28" s="161">
        <f t="shared" ca="1" si="18"/>
        <v>0</v>
      </c>
      <c r="AL28" s="170">
        <f t="shared" ca="1" si="19"/>
        <v>0</v>
      </c>
      <c r="AM28" s="124">
        <v>13</v>
      </c>
      <c r="AN28" s="125" t="s">
        <v>512</v>
      </c>
    </row>
    <row r="29" spans="1:40" s="49" customFormat="1" ht="20.25" customHeight="1" x14ac:dyDescent="0.15">
      <c r="A29" s="124">
        <v>14</v>
      </c>
      <c r="B29" s="217" t="s">
        <v>513</v>
      </c>
      <c r="C29" s="233">
        <v>0</v>
      </c>
      <c r="D29" s="220">
        <f>生産者価格評価表!BD18</f>
        <v>0.32139061000000002</v>
      </c>
      <c r="E29" s="154">
        <f t="shared" si="0"/>
        <v>0</v>
      </c>
      <c r="F29" s="242">
        <f ca="1">OFFSET(投入係数表!$C$48,0,ROW()-16)</f>
        <v>0.50223712929953568</v>
      </c>
      <c r="G29" s="155">
        <f t="shared" ca="1" si="1"/>
        <v>0</v>
      </c>
      <c r="H29" s="309">
        <f ca="1">OFFSET(投入係数表!$C$43,0,ROW()-16)</f>
        <v>0.29813860838052286</v>
      </c>
      <c r="I29" s="156">
        <f t="shared" ca="1" si="2"/>
        <v>0</v>
      </c>
      <c r="J29" s="420"/>
      <c r="K29" s="157">
        <v>0</v>
      </c>
      <c r="L29" s="158">
        <f>生産者価格評価表!BD18</f>
        <v>0.32139061000000002</v>
      </c>
      <c r="M29" s="157">
        <f t="shared" si="3"/>
        <v>0</v>
      </c>
      <c r="N29" s="411"/>
      <c r="O29" s="136">
        <v>0</v>
      </c>
      <c r="P29" s="155">
        <f t="shared" ca="1" si="4"/>
        <v>0</v>
      </c>
      <c r="Q29" s="156">
        <f t="shared" ca="1" si="5"/>
        <v>0</v>
      </c>
      <c r="R29" s="160">
        <f>'雇用表(36部門）'!M20</f>
        <v>5.1355028580495059E-2</v>
      </c>
      <c r="S29" s="161">
        <f t="shared" si="6"/>
        <v>0</v>
      </c>
      <c r="T29" s="162">
        <f>'雇用表(36部門）'!N20</f>
        <v>4.7757017350487714E-2</v>
      </c>
      <c r="U29" s="163">
        <f t="shared" si="7"/>
        <v>0</v>
      </c>
      <c r="V29" s="157">
        <f t="shared" ca="1" si="8"/>
        <v>0</v>
      </c>
      <c r="W29" s="417"/>
      <c r="X29" s="414"/>
      <c r="Y29" s="164">
        <f>生産者価格評価表!BE18</f>
        <v>8.6286833838544361E-4</v>
      </c>
      <c r="Z29" s="157">
        <f t="shared" ca="1" si="9"/>
        <v>0</v>
      </c>
      <c r="AA29" s="165">
        <f>生産者価格評価表!BD18</f>
        <v>0.32139061000000002</v>
      </c>
      <c r="AB29" s="166">
        <f t="shared" ca="1" si="10"/>
        <v>0</v>
      </c>
      <c r="AC29" s="136">
        <f ca="1"/>
        <v>0</v>
      </c>
      <c r="AD29" s="155">
        <f t="shared" ca="1" si="11"/>
        <v>0</v>
      </c>
      <c r="AE29" s="156">
        <f t="shared" ca="1" si="12"/>
        <v>0</v>
      </c>
      <c r="AF29" s="167">
        <f t="shared" ca="1" si="13"/>
        <v>0</v>
      </c>
      <c r="AG29" s="168">
        <f t="shared" ca="1" si="14"/>
        <v>0</v>
      </c>
      <c r="AH29" s="159">
        <f t="shared" ca="1" si="15"/>
        <v>0</v>
      </c>
      <c r="AI29" s="155">
        <f t="shared" ca="1" si="16"/>
        <v>0</v>
      </c>
      <c r="AJ29" s="169">
        <f t="shared" ca="1" si="17"/>
        <v>0</v>
      </c>
      <c r="AK29" s="161">
        <f t="shared" ca="1" si="18"/>
        <v>0</v>
      </c>
      <c r="AL29" s="170">
        <f t="shared" ca="1" si="19"/>
        <v>0</v>
      </c>
      <c r="AM29" s="124">
        <v>14</v>
      </c>
      <c r="AN29" s="125" t="s">
        <v>513</v>
      </c>
    </row>
    <row r="30" spans="1:40" s="49" customFormat="1" ht="20.25" customHeight="1" x14ac:dyDescent="0.15">
      <c r="A30" s="124">
        <v>15</v>
      </c>
      <c r="B30" s="217" t="s">
        <v>514</v>
      </c>
      <c r="C30" s="233">
        <v>0</v>
      </c>
      <c r="D30" s="220">
        <f>生産者価格評価表!BD19</f>
        <v>6.5267040000000054E-2</v>
      </c>
      <c r="E30" s="154">
        <f t="shared" si="0"/>
        <v>0</v>
      </c>
      <c r="F30" s="242">
        <f ca="1">OFFSET(投入係数表!$C$48,0,ROW()-16)</f>
        <v>0.48714573877377737</v>
      </c>
      <c r="G30" s="155">
        <f t="shared" ca="1" si="1"/>
        <v>0</v>
      </c>
      <c r="H30" s="309">
        <f ca="1">OFFSET(投入係数表!$C$43,0,ROW()-16)</f>
        <v>0.24835993171518411</v>
      </c>
      <c r="I30" s="156">
        <f t="shared" ca="1" si="2"/>
        <v>0</v>
      </c>
      <c r="J30" s="420"/>
      <c r="K30" s="157">
        <v>0</v>
      </c>
      <c r="L30" s="158">
        <f>生産者価格評価表!BD19</f>
        <v>6.5267040000000054E-2</v>
      </c>
      <c r="M30" s="157">
        <f t="shared" si="3"/>
        <v>0</v>
      </c>
      <c r="N30" s="411"/>
      <c r="O30" s="136">
        <v>0</v>
      </c>
      <c r="P30" s="155">
        <f t="shared" ca="1" si="4"/>
        <v>0</v>
      </c>
      <c r="Q30" s="156">
        <f t="shared" ca="1" si="5"/>
        <v>0</v>
      </c>
      <c r="R30" s="160">
        <f>'雇用表(36部門）'!M21</f>
        <v>3.0217581136198345E-2</v>
      </c>
      <c r="S30" s="161">
        <f t="shared" si="6"/>
        <v>0</v>
      </c>
      <c r="T30" s="162">
        <f>'雇用表(36部門）'!N21</f>
        <v>2.9837963282728516E-2</v>
      </c>
      <c r="U30" s="163">
        <f t="shared" si="7"/>
        <v>0</v>
      </c>
      <c r="V30" s="157">
        <f t="shared" ca="1" si="8"/>
        <v>0</v>
      </c>
      <c r="W30" s="417"/>
      <c r="X30" s="414"/>
      <c r="Y30" s="164">
        <f>生産者価格評価表!BE19</f>
        <v>3.2755760986148745E-4</v>
      </c>
      <c r="Z30" s="157">
        <f t="shared" ca="1" si="9"/>
        <v>0</v>
      </c>
      <c r="AA30" s="165">
        <f>生産者価格評価表!BD19</f>
        <v>6.5267040000000054E-2</v>
      </c>
      <c r="AB30" s="166">
        <f t="shared" ca="1" si="10"/>
        <v>0</v>
      </c>
      <c r="AC30" s="136">
        <f ca="1"/>
        <v>0</v>
      </c>
      <c r="AD30" s="155">
        <f t="shared" ca="1" si="11"/>
        <v>0</v>
      </c>
      <c r="AE30" s="156">
        <f t="shared" ca="1" si="12"/>
        <v>0</v>
      </c>
      <c r="AF30" s="167">
        <f t="shared" ca="1" si="13"/>
        <v>0</v>
      </c>
      <c r="AG30" s="168">
        <f t="shared" ca="1" si="14"/>
        <v>0</v>
      </c>
      <c r="AH30" s="159">
        <f t="shared" ca="1" si="15"/>
        <v>0</v>
      </c>
      <c r="AI30" s="155">
        <f t="shared" ca="1" si="16"/>
        <v>0</v>
      </c>
      <c r="AJ30" s="169">
        <f t="shared" ca="1" si="17"/>
        <v>0</v>
      </c>
      <c r="AK30" s="161">
        <f t="shared" ca="1" si="18"/>
        <v>0</v>
      </c>
      <c r="AL30" s="170">
        <f t="shared" ca="1" si="19"/>
        <v>0</v>
      </c>
      <c r="AM30" s="124">
        <v>15</v>
      </c>
      <c r="AN30" s="125" t="s">
        <v>514</v>
      </c>
    </row>
    <row r="31" spans="1:40" s="49" customFormat="1" ht="20.25" customHeight="1" x14ac:dyDescent="0.15">
      <c r="A31" s="378">
        <v>16</v>
      </c>
      <c r="B31" s="217" t="s">
        <v>492</v>
      </c>
      <c r="C31" s="233">
        <v>0</v>
      </c>
      <c r="D31" s="220">
        <f>生産者価格評価表!BD20</f>
        <v>7.4169119999999977E-2</v>
      </c>
      <c r="E31" s="154">
        <f t="shared" si="0"/>
        <v>0</v>
      </c>
      <c r="F31" s="242">
        <f ca="1">OFFSET(投入係数表!$C$48,0,ROW()-16)</f>
        <v>0.36910509762664162</v>
      </c>
      <c r="G31" s="155">
        <f t="shared" ca="1" si="1"/>
        <v>0</v>
      </c>
      <c r="H31" s="309">
        <f ca="1">OFFSET(投入係数表!$C$43,0,ROW()-16)</f>
        <v>0.21890536974273267</v>
      </c>
      <c r="I31" s="156">
        <f t="shared" ca="1" si="2"/>
        <v>0</v>
      </c>
      <c r="J31" s="420"/>
      <c r="K31" s="157">
        <v>0</v>
      </c>
      <c r="L31" s="158">
        <f>生産者価格評価表!BD20</f>
        <v>7.4169119999999977E-2</v>
      </c>
      <c r="M31" s="157">
        <f t="shared" si="3"/>
        <v>0</v>
      </c>
      <c r="N31" s="411"/>
      <c r="O31" s="136">
        <v>0</v>
      </c>
      <c r="P31" s="155">
        <f t="shared" ca="1" si="4"/>
        <v>0</v>
      </c>
      <c r="Q31" s="156">
        <f t="shared" ca="1" si="5"/>
        <v>0</v>
      </c>
      <c r="R31" s="160">
        <f>'雇用表(36部門）'!M22</f>
        <v>3.6214079455235131E-2</v>
      </c>
      <c r="S31" s="161">
        <f t="shared" si="6"/>
        <v>0</v>
      </c>
      <c r="T31" s="162">
        <f>'雇用表(36部門）'!N22</f>
        <v>3.552602082376155E-2</v>
      </c>
      <c r="U31" s="163">
        <f t="shared" si="7"/>
        <v>0</v>
      </c>
      <c r="V31" s="157">
        <f t="shared" ca="1" si="8"/>
        <v>0</v>
      </c>
      <c r="W31" s="417"/>
      <c r="X31" s="414"/>
      <c r="Y31" s="164">
        <f>生産者価格評価表!BE20</f>
        <v>1.4872533218981471E-4</v>
      </c>
      <c r="Z31" s="157">
        <f t="shared" ca="1" si="9"/>
        <v>0</v>
      </c>
      <c r="AA31" s="165">
        <f>生産者価格評価表!BD20</f>
        <v>7.4169119999999977E-2</v>
      </c>
      <c r="AB31" s="166">
        <f t="shared" ca="1" si="10"/>
        <v>0</v>
      </c>
      <c r="AC31" s="136">
        <f ca="1"/>
        <v>0</v>
      </c>
      <c r="AD31" s="155">
        <f t="shared" ca="1" si="11"/>
        <v>0</v>
      </c>
      <c r="AE31" s="156">
        <f t="shared" ca="1" si="12"/>
        <v>0</v>
      </c>
      <c r="AF31" s="167">
        <f t="shared" ca="1" si="13"/>
        <v>0</v>
      </c>
      <c r="AG31" s="168">
        <f t="shared" ca="1" si="14"/>
        <v>0</v>
      </c>
      <c r="AH31" s="159">
        <f t="shared" ca="1" si="15"/>
        <v>0</v>
      </c>
      <c r="AI31" s="155">
        <f t="shared" ca="1" si="16"/>
        <v>0</v>
      </c>
      <c r="AJ31" s="169">
        <f t="shared" ca="1" si="17"/>
        <v>0</v>
      </c>
      <c r="AK31" s="161">
        <f t="shared" ca="1" si="18"/>
        <v>0</v>
      </c>
      <c r="AL31" s="170">
        <f t="shared" ca="1" si="19"/>
        <v>0</v>
      </c>
      <c r="AM31" s="124" t="s">
        <v>341</v>
      </c>
      <c r="AN31" s="125" t="s">
        <v>492</v>
      </c>
    </row>
    <row r="32" spans="1:40" s="49" customFormat="1" ht="20.25" customHeight="1" x14ac:dyDescent="0.15">
      <c r="A32" s="124">
        <v>17</v>
      </c>
      <c r="B32" s="217" t="s">
        <v>493</v>
      </c>
      <c r="C32" s="233">
        <v>0</v>
      </c>
      <c r="D32" s="220">
        <f>生産者価格評価表!BD21</f>
        <v>8.0379800000000001E-3</v>
      </c>
      <c r="E32" s="154">
        <f t="shared" si="0"/>
        <v>0</v>
      </c>
      <c r="F32" s="242">
        <f ca="1">OFFSET(投入係数表!$C$48,0,ROW()-16)</f>
        <v>0.37486344266661387</v>
      </c>
      <c r="G32" s="155">
        <f t="shared" ca="1" si="1"/>
        <v>0</v>
      </c>
      <c r="H32" s="309">
        <f ca="1">OFFSET(投入係数表!$C$43,0,ROW()-16)</f>
        <v>0.20921511131614706</v>
      </c>
      <c r="I32" s="156">
        <f t="shared" ca="1" si="2"/>
        <v>0</v>
      </c>
      <c r="J32" s="420"/>
      <c r="K32" s="157">
        <v>0</v>
      </c>
      <c r="L32" s="158">
        <f>生産者価格評価表!BD21</f>
        <v>8.0379800000000001E-3</v>
      </c>
      <c r="M32" s="157">
        <f t="shared" si="3"/>
        <v>0</v>
      </c>
      <c r="N32" s="411"/>
      <c r="O32" s="136">
        <v>0</v>
      </c>
      <c r="P32" s="155">
        <f t="shared" ca="1" si="4"/>
        <v>0</v>
      </c>
      <c r="Q32" s="156">
        <f t="shared" ca="1" si="5"/>
        <v>0</v>
      </c>
      <c r="R32" s="160">
        <f>'雇用表(36部門）'!M23</f>
        <v>5.6497870581521323E-2</v>
      </c>
      <c r="S32" s="161">
        <f t="shared" si="6"/>
        <v>0</v>
      </c>
      <c r="T32" s="162">
        <f>'雇用表(36部門）'!N23</f>
        <v>5.5570213723220373E-2</v>
      </c>
      <c r="U32" s="163">
        <f t="shared" si="7"/>
        <v>0</v>
      </c>
      <c r="V32" s="157">
        <f t="shared" ca="1" si="8"/>
        <v>0</v>
      </c>
      <c r="W32" s="417"/>
      <c r="X32" s="414"/>
      <c r="Y32" s="164">
        <f>生産者価格評価表!BE21</f>
        <v>1.1443092758010918E-2</v>
      </c>
      <c r="Z32" s="157">
        <f t="shared" ca="1" si="9"/>
        <v>0</v>
      </c>
      <c r="AA32" s="165">
        <f>生産者価格評価表!BD21</f>
        <v>8.0379800000000001E-3</v>
      </c>
      <c r="AB32" s="166">
        <f t="shared" ca="1" si="10"/>
        <v>0</v>
      </c>
      <c r="AC32" s="136">
        <f ca="1"/>
        <v>0</v>
      </c>
      <c r="AD32" s="155">
        <f t="shared" ca="1" si="11"/>
        <v>0</v>
      </c>
      <c r="AE32" s="156">
        <f t="shared" ca="1" si="12"/>
        <v>0</v>
      </c>
      <c r="AF32" s="167">
        <f t="shared" ca="1" si="13"/>
        <v>0</v>
      </c>
      <c r="AG32" s="168">
        <f t="shared" ca="1" si="14"/>
        <v>0</v>
      </c>
      <c r="AH32" s="159">
        <f t="shared" ca="1" si="15"/>
        <v>0</v>
      </c>
      <c r="AI32" s="155">
        <f t="shared" ca="1" si="16"/>
        <v>0</v>
      </c>
      <c r="AJ32" s="169">
        <f t="shared" ca="1" si="17"/>
        <v>0</v>
      </c>
      <c r="AK32" s="161">
        <f t="shared" ca="1" si="18"/>
        <v>0</v>
      </c>
      <c r="AL32" s="170">
        <f t="shared" ca="1" si="19"/>
        <v>0</v>
      </c>
      <c r="AM32" s="124">
        <v>17</v>
      </c>
      <c r="AN32" s="125" t="s">
        <v>493</v>
      </c>
    </row>
    <row r="33" spans="1:40" s="49" customFormat="1" ht="20.25" customHeight="1" x14ac:dyDescent="0.15">
      <c r="A33" s="124">
        <v>18</v>
      </c>
      <c r="B33" s="217" t="s">
        <v>494</v>
      </c>
      <c r="C33" s="233">
        <v>0</v>
      </c>
      <c r="D33" s="220">
        <f>生産者価格評価表!BD22</f>
        <v>3.758265999999999E-2</v>
      </c>
      <c r="E33" s="154">
        <f t="shared" si="0"/>
        <v>0</v>
      </c>
      <c r="F33" s="242">
        <f ca="1">OFFSET(投入係数表!$C$48,0,ROW()-16)</f>
        <v>0.3091373733712206</v>
      </c>
      <c r="G33" s="155">
        <f t="shared" ca="1" si="1"/>
        <v>0</v>
      </c>
      <c r="H33" s="309">
        <f ca="1">OFFSET(投入係数表!$C$43,0,ROW()-16)</f>
        <v>0.19797570333103026</v>
      </c>
      <c r="I33" s="156">
        <f t="shared" ca="1" si="2"/>
        <v>0</v>
      </c>
      <c r="J33" s="420"/>
      <c r="K33" s="157">
        <v>0</v>
      </c>
      <c r="L33" s="158">
        <f>生産者価格評価表!BD22</f>
        <v>3.758265999999999E-2</v>
      </c>
      <c r="M33" s="157">
        <f t="shared" si="3"/>
        <v>0</v>
      </c>
      <c r="N33" s="411"/>
      <c r="O33" s="136">
        <v>0</v>
      </c>
      <c r="P33" s="155">
        <f t="shared" ca="1" si="4"/>
        <v>0</v>
      </c>
      <c r="Q33" s="156">
        <f t="shared" ca="1" si="5"/>
        <v>0</v>
      </c>
      <c r="R33" s="160">
        <f>'雇用表(36部門）'!M24</f>
        <v>4.0445791691400439E-2</v>
      </c>
      <c r="S33" s="161">
        <f t="shared" si="6"/>
        <v>0</v>
      </c>
      <c r="T33" s="162">
        <f>'雇用表(36部門）'!N24</f>
        <v>4.0445791691400439E-2</v>
      </c>
      <c r="U33" s="163">
        <f t="shared" si="7"/>
        <v>0</v>
      </c>
      <c r="V33" s="157">
        <f t="shared" ca="1" si="8"/>
        <v>0</v>
      </c>
      <c r="W33" s="417"/>
      <c r="X33" s="414"/>
      <c r="Y33" s="164">
        <f>生産者価格評価表!BE22</f>
        <v>1.2467463321547098E-2</v>
      </c>
      <c r="Z33" s="157">
        <f t="shared" ca="1" si="9"/>
        <v>0</v>
      </c>
      <c r="AA33" s="165">
        <f>生産者価格評価表!BD22</f>
        <v>3.758265999999999E-2</v>
      </c>
      <c r="AB33" s="166">
        <f t="shared" ca="1" si="10"/>
        <v>0</v>
      </c>
      <c r="AC33" s="136">
        <f ca="1"/>
        <v>0</v>
      </c>
      <c r="AD33" s="155">
        <f t="shared" ca="1" si="11"/>
        <v>0</v>
      </c>
      <c r="AE33" s="156">
        <f t="shared" ca="1" si="12"/>
        <v>0</v>
      </c>
      <c r="AF33" s="167">
        <f t="shared" ca="1" si="13"/>
        <v>0</v>
      </c>
      <c r="AG33" s="168">
        <f t="shared" ca="1" si="14"/>
        <v>0</v>
      </c>
      <c r="AH33" s="159">
        <f t="shared" ca="1" si="15"/>
        <v>0</v>
      </c>
      <c r="AI33" s="155">
        <f t="shared" ca="1" si="16"/>
        <v>0</v>
      </c>
      <c r="AJ33" s="169">
        <f t="shared" ca="1" si="17"/>
        <v>0</v>
      </c>
      <c r="AK33" s="161">
        <f t="shared" ca="1" si="18"/>
        <v>0</v>
      </c>
      <c r="AL33" s="170">
        <f t="shared" ca="1" si="19"/>
        <v>0</v>
      </c>
      <c r="AM33" s="124">
        <v>18</v>
      </c>
      <c r="AN33" s="125" t="s">
        <v>494</v>
      </c>
    </row>
    <row r="34" spans="1:40" s="49" customFormat="1" ht="20.25" customHeight="1" x14ac:dyDescent="0.15">
      <c r="A34" s="124">
        <v>19</v>
      </c>
      <c r="B34" s="217" t="s">
        <v>467</v>
      </c>
      <c r="C34" s="233">
        <v>0</v>
      </c>
      <c r="D34" s="220">
        <f>生産者価格評価表!BD23</f>
        <v>0.16121823999999996</v>
      </c>
      <c r="E34" s="154">
        <f t="shared" si="0"/>
        <v>0</v>
      </c>
      <c r="F34" s="242">
        <f ca="1">OFFSET(投入係数表!$C$48,0,ROW()-16)</f>
        <v>0.17032554481934506</v>
      </c>
      <c r="G34" s="155">
        <f t="shared" ca="1" si="1"/>
        <v>0</v>
      </c>
      <c r="H34" s="309">
        <f ca="1">OFFSET(投入係数表!$C$43,0,ROW()-16)</f>
        <v>0.10376537349395905</v>
      </c>
      <c r="I34" s="156">
        <f t="shared" ca="1" si="2"/>
        <v>0</v>
      </c>
      <c r="J34" s="420"/>
      <c r="K34" s="157">
        <v>0</v>
      </c>
      <c r="L34" s="158">
        <f>生産者価格評価表!BD23</f>
        <v>0.16121823999999996</v>
      </c>
      <c r="M34" s="157">
        <f t="shared" si="3"/>
        <v>0</v>
      </c>
      <c r="N34" s="411"/>
      <c r="O34" s="136">
        <v>0</v>
      </c>
      <c r="P34" s="155">
        <f t="shared" ca="1" si="4"/>
        <v>0</v>
      </c>
      <c r="Q34" s="156">
        <f t="shared" ca="1" si="5"/>
        <v>0</v>
      </c>
      <c r="R34" s="160">
        <f>'雇用表(36部門）'!M25</f>
        <v>1.2231280875544924E-2</v>
      </c>
      <c r="S34" s="161">
        <f t="shared" si="6"/>
        <v>0</v>
      </c>
      <c r="T34" s="162">
        <f>'雇用表(36部門）'!N25</f>
        <v>1.1963672413660415E-2</v>
      </c>
      <c r="U34" s="163">
        <f t="shared" si="7"/>
        <v>0</v>
      </c>
      <c r="V34" s="157">
        <f t="shared" ca="1" si="8"/>
        <v>0</v>
      </c>
      <c r="W34" s="417"/>
      <c r="X34" s="414"/>
      <c r="Y34" s="164">
        <f>生産者価格評価表!BE23</f>
        <v>2.0492582429277505E-2</v>
      </c>
      <c r="Z34" s="157">
        <f t="shared" ca="1" si="9"/>
        <v>0</v>
      </c>
      <c r="AA34" s="165">
        <f>生産者価格評価表!BD23</f>
        <v>0.16121823999999996</v>
      </c>
      <c r="AB34" s="166">
        <f t="shared" ca="1" si="10"/>
        <v>0</v>
      </c>
      <c r="AC34" s="136">
        <f ca="1"/>
        <v>0</v>
      </c>
      <c r="AD34" s="155">
        <f t="shared" ca="1" si="11"/>
        <v>0</v>
      </c>
      <c r="AE34" s="156">
        <f t="shared" ca="1" si="12"/>
        <v>0</v>
      </c>
      <c r="AF34" s="167">
        <f t="shared" ca="1" si="13"/>
        <v>0</v>
      </c>
      <c r="AG34" s="168">
        <f t="shared" ca="1" si="14"/>
        <v>0</v>
      </c>
      <c r="AH34" s="159">
        <f t="shared" ca="1" si="15"/>
        <v>0</v>
      </c>
      <c r="AI34" s="155">
        <f t="shared" ca="1" si="16"/>
        <v>0</v>
      </c>
      <c r="AJ34" s="169">
        <f t="shared" ca="1" si="17"/>
        <v>0</v>
      </c>
      <c r="AK34" s="161">
        <f t="shared" ca="1" si="18"/>
        <v>0</v>
      </c>
      <c r="AL34" s="170">
        <f t="shared" ca="1" si="19"/>
        <v>0</v>
      </c>
      <c r="AM34" s="124">
        <v>19</v>
      </c>
      <c r="AN34" s="125" t="s">
        <v>467</v>
      </c>
    </row>
    <row r="35" spans="1:40" s="49" customFormat="1" ht="20.25" customHeight="1" x14ac:dyDescent="0.15">
      <c r="A35" s="124">
        <v>20</v>
      </c>
      <c r="B35" s="217" t="s">
        <v>495</v>
      </c>
      <c r="C35" s="233">
        <v>0</v>
      </c>
      <c r="D35" s="220">
        <f>生産者価格評価表!BD24</f>
        <v>0.18377958000000005</v>
      </c>
      <c r="E35" s="154">
        <f t="shared" si="0"/>
        <v>0</v>
      </c>
      <c r="F35" s="242">
        <f ca="1">OFFSET(投入係数表!$C$48,0,ROW()-16)</f>
        <v>0.42181756655049468</v>
      </c>
      <c r="G35" s="155">
        <f t="shared" ca="1" si="1"/>
        <v>0</v>
      </c>
      <c r="H35" s="309">
        <f ca="1">OFFSET(投入係数表!$C$43,0,ROW()-16)</f>
        <v>0.26048820289519736</v>
      </c>
      <c r="I35" s="156">
        <f t="shared" ca="1" si="2"/>
        <v>0</v>
      </c>
      <c r="J35" s="420"/>
      <c r="K35" s="157">
        <v>0</v>
      </c>
      <c r="L35" s="158">
        <f>生産者価格評価表!BD24</f>
        <v>0.18377958000000005</v>
      </c>
      <c r="M35" s="157">
        <f t="shared" si="3"/>
        <v>0</v>
      </c>
      <c r="N35" s="411"/>
      <c r="O35" s="136">
        <v>0</v>
      </c>
      <c r="P35" s="155">
        <f t="shared" ca="1" si="4"/>
        <v>0</v>
      </c>
      <c r="Q35" s="156">
        <f t="shared" ca="1" si="5"/>
        <v>0</v>
      </c>
      <c r="R35" s="160">
        <f>'雇用表(36部門）'!M26</f>
        <v>7.156291467300005E-2</v>
      </c>
      <c r="S35" s="161">
        <f t="shared" si="6"/>
        <v>0</v>
      </c>
      <c r="T35" s="162">
        <f>'雇用表(36部門）'!N26</f>
        <v>6.093589978453863E-2</v>
      </c>
      <c r="U35" s="163">
        <f t="shared" si="7"/>
        <v>0</v>
      </c>
      <c r="V35" s="157">
        <f t="shared" ca="1" si="8"/>
        <v>0</v>
      </c>
      <c r="W35" s="417"/>
      <c r="X35" s="414"/>
      <c r="Y35" s="164">
        <f>生産者価格評価表!BE24</f>
        <v>1.1239622164486669E-2</v>
      </c>
      <c r="Z35" s="157">
        <f t="shared" ca="1" si="9"/>
        <v>0</v>
      </c>
      <c r="AA35" s="165">
        <f>生産者価格評価表!BD24</f>
        <v>0.18377958000000005</v>
      </c>
      <c r="AB35" s="166">
        <f t="shared" ca="1" si="10"/>
        <v>0</v>
      </c>
      <c r="AC35" s="136">
        <f ca="1"/>
        <v>0</v>
      </c>
      <c r="AD35" s="155">
        <f t="shared" ca="1" si="11"/>
        <v>0</v>
      </c>
      <c r="AE35" s="156">
        <f t="shared" ca="1" si="12"/>
        <v>0</v>
      </c>
      <c r="AF35" s="167">
        <f t="shared" ca="1" si="13"/>
        <v>0</v>
      </c>
      <c r="AG35" s="168">
        <f t="shared" ca="1" si="14"/>
        <v>0</v>
      </c>
      <c r="AH35" s="159">
        <f t="shared" ca="1" si="15"/>
        <v>0</v>
      </c>
      <c r="AI35" s="155">
        <f t="shared" ca="1" si="16"/>
        <v>0</v>
      </c>
      <c r="AJ35" s="169">
        <f t="shared" ca="1" si="17"/>
        <v>0</v>
      </c>
      <c r="AK35" s="161">
        <f t="shared" ca="1" si="18"/>
        <v>0</v>
      </c>
      <c r="AL35" s="170">
        <f t="shared" ca="1" si="19"/>
        <v>0</v>
      </c>
      <c r="AM35" s="124">
        <v>20</v>
      </c>
      <c r="AN35" s="125" t="s">
        <v>495</v>
      </c>
    </row>
    <row r="36" spans="1:40" s="49" customFormat="1" ht="20.25" customHeight="1" x14ac:dyDescent="0.15">
      <c r="A36" s="124">
        <v>21</v>
      </c>
      <c r="B36" s="217" t="s">
        <v>469</v>
      </c>
      <c r="C36" s="233">
        <v>0</v>
      </c>
      <c r="D36" s="220">
        <f>生産者価格評価表!BD25</f>
        <v>1</v>
      </c>
      <c r="E36" s="154">
        <f t="shared" si="0"/>
        <v>0</v>
      </c>
      <c r="F36" s="242">
        <f ca="1">OFFSET(投入係数表!$C$48,0,ROW()-16)</f>
        <v>0.49399739660656505</v>
      </c>
      <c r="G36" s="155">
        <f t="shared" ca="1" si="1"/>
        <v>0</v>
      </c>
      <c r="H36" s="309">
        <f ca="1">OFFSET(投入係数表!$C$43,0,ROW()-16)</f>
        <v>0.34501188235798247</v>
      </c>
      <c r="I36" s="156">
        <f t="shared" ca="1" si="2"/>
        <v>0</v>
      </c>
      <c r="J36" s="420"/>
      <c r="K36" s="157">
        <v>0</v>
      </c>
      <c r="L36" s="158">
        <f>生産者価格評価表!BD25</f>
        <v>1</v>
      </c>
      <c r="M36" s="157">
        <f t="shared" si="3"/>
        <v>0</v>
      </c>
      <c r="N36" s="411"/>
      <c r="O36" s="136">
        <v>0</v>
      </c>
      <c r="P36" s="155">
        <f t="shared" ca="1" si="4"/>
        <v>0</v>
      </c>
      <c r="Q36" s="156">
        <f t="shared" ca="1" si="5"/>
        <v>0</v>
      </c>
      <c r="R36" s="160">
        <f>'雇用表(36部門）'!M27</f>
        <v>6.288630550502454E-2</v>
      </c>
      <c r="S36" s="161">
        <f t="shared" si="6"/>
        <v>0</v>
      </c>
      <c r="T36" s="162">
        <f>'雇用表(36部門）'!N27</f>
        <v>5.4209801686376513E-2</v>
      </c>
      <c r="U36" s="163">
        <f t="shared" si="7"/>
        <v>0</v>
      </c>
      <c r="V36" s="157">
        <f t="shared" ca="1" si="8"/>
        <v>0</v>
      </c>
      <c r="W36" s="417"/>
      <c r="X36" s="414"/>
      <c r="Y36" s="164">
        <f>生産者価格評価表!BE25</f>
        <v>0</v>
      </c>
      <c r="Z36" s="157">
        <f t="shared" ca="1" si="9"/>
        <v>0</v>
      </c>
      <c r="AA36" s="165">
        <f>生産者価格評価表!BD25</f>
        <v>1</v>
      </c>
      <c r="AB36" s="166">
        <f t="shared" ca="1" si="10"/>
        <v>0</v>
      </c>
      <c r="AC36" s="136">
        <f ca="1"/>
        <v>0</v>
      </c>
      <c r="AD36" s="155">
        <f t="shared" ca="1" si="11"/>
        <v>0</v>
      </c>
      <c r="AE36" s="156">
        <f t="shared" ca="1" si="12"/>
        <v>0</v>
      </c>
      <c r="AF36" s="167">
        <f t="shared" ca="1" si="13"/>
        <v>0</v>
      </c>
      <c r="AG36" s="168">
        <f t="shared" ca="1" si="14"/>
        <v>0</v>
      </c>
      <c r="AH36" s="159">
        <f t="shared" ca="1" si="15"/>
        <v>0</v>
      </c>
      <c r="AI36" s="155">
        <f t="shared" ca="1" si="16"/>
        <v>0</v>
      </c>
      <c r="AJ36" s="169">
        <f t="shared" ca="1" si="17"/>
        <v>0</v>
      </c>
      <c r="AK36" s="161">
        <f t="shared" ca="1" si="18"/>
        <v>0</v>
      </c>
      <c r="AL36" s="170">
        <f t="shared" ca="1" si="19"/>
        <v>0</v>
      </c>
      <c r="AM36" s="124">
        <v>21</v>
      </c>
      <c r="AN36" s="125" t="s">
        <v>469</v>
      </c>
    </row>
    <row r="37" spans="1:40" s="49" customFormat="1" ht="20.25" customHeight="1" x14ac:dyDescent="0.15">
      <c r="A37" s="124">
        <v>22</v>
      </c>
      <c r="B37" s="217" t="s">
        <v>529</v>
      </c>
      <c r="C37" s="233">
        <v>0</v>
      </c>
      <c r="D37" s="220">
        <f>生産者価格評価表!BD26</f>
        <v>0.73121079</v>
      </c>
      <c r="E37" s="154">
        <f t="shared" si="0"/>
        <v>0</v>
      </c>
      <c r="F37" s="242">
        <f ca="1">OFFSET(投入係数表!$C$48,0,ROW()-16)</f>
        <v>0.48799396317258714</v>
      </c>
      <c r="G37" s="155">
        <f t="shared" ca="1" si="1"/>
        <v>0</v>
      </c>
      <c r="H37" s="309">
        <f ca="1">OFFSET(投入係数表!$C$43,0,ROW()-16)</f>
        <v>0.1072647290322071</v>
      </c>
      <c r="I37" s="156">
        <f t="shared" ca="1" si="2"/>
        <v>0</v>
      </c>
      <c r="J37" s="420"/>
      <c r="K37" s="157">
        <v>0</v>
      </c>
      <c r="L37" s="158">
        <f>生産者価格評価表!BD26</f>
        <v>0.73121079</v>
      </c>
      <c r="M37" s="157">
        <f t="shared" si="3"/>
        <v>0</v>
      </c>
      <c r="N37" s="411"/>
      <c r="O37" s="136">
        <v>0</v>
      </c>
      <c r="P37" s="155">
        <f t="shared" ca="1" si="4"/>
        <v>0</v>
      </c>
      <c r="Q37" s="156">
        <f t="shared" ca="1" si="5"/>
        <v>0</v>
      </c>
      <c r="R37" s="160">
        <f>'雇用表(36部門）'!M28</f>
        <v>1.5484330517655876E-2</v>
      </c>
      <c r="S37" s="161">
        <f t="shared" si="6"/>
        <v>0</v>
      </c>
      <c r="T37" s="162">
        <f>'雇用表(36部門）'!N28</f>
        <v>1.5484330517655876E-2</v>
      </c>
      <c r="U37" s="163">
        <f t="shared" si="7"/>
        <v>0</v>
      </c>
      <c r="V37" s="157">
        <f t="shared" ca="1" si="8"/>
        <v>0</v>
      </c>
      <c r="W37" s="417"/>
      <c r="X37" s="414"/>
      <c r="Y37" s="164">
        <f>生産者価格評価表!BE26</f>
        <v>2.9086348680985565E-2</v>
      </c>
      <c r="Z37" s="157">
        <f t="shared" ca="1" si="9"/>
        <v>0</v>
      </c>
      <c r="AA37" s="165">
        <f>生産者価格評価表!BD26</f>
        <v>0.73121079</v>
      </c>
      <c r="AB37" s="166">
        <f t="shared" ca="1" si="10"/>
        <v>0</v>
      </c>
      <c r="AC37" s="136">
        <f ca="1"/>
        <v>0</v>
      </c>
      <c r="AD37" s="155">
        <f t="shared" ca="1" si="11"/>
        <v>0</v>
      </c>
      <c r="AE37" s="156">
        <f t="shared" ca="1" si="12"/>
        <v>0</v>
      </c>
      <c r="AF37" s="167">
        <f t="shared" ca="1" si="13"/>
        <v>0</v>
      </c>
      <c r="AG37" s="168">
        <f t="shared" ca="1" si="14"/>
        <v>0</v>
      </c>
      <c r="AH37" s="159">
        <f t="shared" ca="1" si="15"/>
        <v>0</v>
      </c>
      <c r="AI37" s="155">
        <f t="shared" ca="1" si="16"/>
        <v>0</v>
      </c>
      <c r="AJ37" s="169">
        <f t="shared" ca="1" si="17"/>
        <v>0</v>
      </c>
      <c r="AK37" s="161">
        <f t="shared" ca="1" si="18"/>
        <v>0</v>
      </c>
      <c r="AL37" s="170">
        <f t="shared" ca="1" si="19"/>
        <v>0</v>
      </c>
      <c r="AM37" s="124">
        <v>22</v>
      </c>
      <c r="AN37" s="125" t="s">
        <v>515</v>
      </c>
    </row>
    <row r="38" spans="1:40" s="49" customFormat="1" ht="20.25" customHeight="1" x14ac:dyDescent="0.15">
      <c r="A38" s="124">
        <v>23</v>
      </c>
      <c r="B38" s="217" t="s">
        <v>496</v>
      </c>
      <c r="C38" s="233">
        <v>0</v>
      </c>
      <c r="D38" s="220">
        <f>生産者価格評価表!BD27</f>
        <v>0.99999143000000001</v>
      </c>
      <c r="E38" s="154">
        <f t="shared" si="0"/>
        <v>0</v>
      </c>
      <c r="F38" s="242">
        <f ca="1">OFFSET(投入係数表!$C$48,0,ROW()-16)</f>
        <v>0.64100570487017194</v>
      </c>
      <c r="G38" s="155">
        <f t="shared" ca="1" si="1"/>
        <v>0</v>
      </c>
      <c r="H38" s="309">
        <f ca="1">OFFSET(投入係数表!$C$43,0,ROW()-16)</f>
        <v>0.44722057149922945</v>
      </c>
      <c r="I38" s="156">
        <f t="shared" ca="1" si="2"/>
        <v>0</v>
      </c>
      <c r="J38" s="420"/>
      <c r="K38" s="157">
        <v>0</v>
      </c>
      <c r="L38" s="158">
        <f>生産者価格評価表!BD27</f>
        <v>0.99999143000000001</v>
      </c>
      <c r="M38" s="157">
        <f t="shared" si="3"/>
        <v>0</v>
      </c>
      <c r="N38" s="411"/>
      <c r="O38" s="136">
        <v>0</v>
      </c>
      <c r="P38" s="155">
        <f t="shared" ca="1" si="4"/>
        <v>0</v>
      </c>
      <c r="Q38" s="156">
        <f t="shared" ca="1" si="5"/>
        <v>0</v>
      </c>
      <c r="R38" s="160">
        <f>'雇用表(36部門）'!M29</f>
        <v>5.1581900862850076E-2</v>
      </c>
      <c r="S38" s="161">
        <f t="shared" si="6"/>
        <v>0</v>
      </c>
      <c r="T38" s="162">
        <f>'雇用表(36部門）'!N29</f>
        <v>5.1258137990248705E-2</v>
      </c>
      <c r="U38" s="163">
        <f t="shared" si="7"/>
        <v>0</v>
      </c>
      <c r="V38" s="157">
        <f t="shared" ca="1" si="8"/>
        <v>0</v>
      </c>
      <c r="W38" s="417"/>
      <c r="X38" s="414"/>
      <c r="Y38" s="164">
        <f>生産者価格評価表!BE27</f>
        <v>8.0627180153274147E-3</v>
      </c>
      <c r="Z38" s="157">
        <f t="shared" ca="1" si="9"/>
        <v>0</v>
      </c>
      <c r="AA38" s="165">
        <f>生産者価格評価表!BD27</f>
        <v>0.99999143000000001</v>
      </c>
      <c r="AB38" s="166">
        <f t="shared" ca="1" si="10"/>
        <v>0</v>
      </c>
      <c r="AC38" s="136">
        <f ca="1"/>
        <v>0</v>
      </c>
      <c r="AD38" s="155">
        <f t="shared" ca="1" si="11"/>
        <v>0</v>
      </c>
      <c r="AE38" s="156">
        <f t="shared" ca="1" si="12"/>
        <v>0</v>
      </c>
      <c r="AF38" s="167">
        <f t="shared" ca="1" si="13"/>
        <v>0</v>
      </c>
      <c r="AG38" s="168">
        <f t="shared" ca="1" si="14"/>
        <v>0</v>
      </c>
      <c r="AH38" s="159">
        <f t="shared" ca="1" si="15"/>
        <v>0</v>
      </c>
      <c r="AI38" s="155">
        <f t="shared" ca="1" si="16"/>
        <v>0</v>
      </c>
      <c r="AJ38" s="169">
        <f t="shared" ca="1" si="17"/>
        <v>0</v>
      </c>
      <c r="AK38" s="161">
        <f t="shared" ca="1" si="18"/>
        <v>0</v>
      </c>
      <c r="AL38" s="170">
        <f t="shared" ca="1" si="19"/>
        <v>0</v>
      </c>
      <c r="AM38" s="124">
        <v>23</v>
      </c>
      <c r="AN38" s="125" t="s">
        <v>496</v>
      </c>
    </row>
    <row r="39" spans="1:40" s="49" customFormat="1" ht="20.25" customHeight="1" x14ac:dyDescent="0.15">
      <c r="A39" s="124">
        <v>24</v>
      </c>
      <c r="B39" s="217" t="s">
        <v>470</v>
      </c>
      <c r="C39" s="233">
        <v>0</v>
      </c>
      <c r="D39" s="220">
        <f>生産者価格評価表!BD28</f>
        <v>0.55866895999999999</v>
      </c>
      <c r="E39" s="154">
        <f t="shared" si="0"/>
        <v>0</v>
      </c>
      <c r="F39" s="242">
        <f ca="1">OFFSET(投入係数表!$C$48,0,ROW()-16)</f>
        <v>0.69229252147420828</v>
      </c>
      <c r="G39" s="155">
        <f t="shared" ca="1" si="1"/>
        <v>0</v>
      </c>
      <c r="H39" s="309">
        <f ca="1">OFFSET(投入係数表!$C$43,0,ROW()-16)</f>
        <v>0.43820669773501741</v>
      </c>
      <c r="I39" s="156">
        <f t="shared" ca="1" si="2"/>
        <v>0</v>
      </c>
      <c r="J39" s="420"/>
      <c r="K39" s="157">
        <v>0</v>
      </c>
      <c r="L39" s="158">
        <f>生産者価格評価表!BD28</f>
        <v>0.55866895999999999</v>
      </c>
      <c r="M39" s="157">
        <f t="shared" si="3"/>
        <v>0</v>
      </c>
      <c r="N39" s="411"/>
      <c r="O39" s="136">
        <v>0</v>
      </c>
      <c r="P39" s="155">
        <f t="shared" ca="1" si="4"/>
        <v>0</v>
      </c>
      <c r="Q39" s="156">
        <f t="shared" ca="1" si="5"/>
        <v>0</v>
      </c>
      <c r="R39" s="160">
        <f>'雇用表(36部門）'!M30</f>
        <v>0.15178631508370113</v>
      </c>
      <c r="S39" s="161">
        <f t="shared" si="6"/>
        <v>0</v>
      </c>
      <c r="T39" s="162">
        <f>'雇用表(36部門）'!N30</f>
        <v>0.1426698676697912</v>
      </c>
      <c r="U39" s="163">
        <f t="shared" si="7"/>
        <v>0</v>
      </c>
      <c r="V39" s="157">
        <f t="shared" ca="1" si="8"/>
        <v>0</v>
      </c>
      <c r="W39" s="417"/>
      <c r="X39" s="414"/>
      <c r="Y39" s="164">
        <f>生産者価格評価表!BE28</f>
        <v>0.10452193738148818</v>
      </c>
      <c r="Z39" s="157">
        <f t="shared" ca="1" si="9"/>
        <v>0</v>
      </c>
      <c r="AA39" s="165">
        <f>生産者価格評価表!BD28</f>
        <v>0.55866895999999999</v>
      </c>
      <c r="AB39" s="166">
        <f t="shared" ca="1" si="10"/>
        <v>0</v>
      </c>
      <c r="AC39" s="136">
        <f ca="1"/>
        <v>0</v>
      </c>
      <c r="AD39" s="155">
        <f t="shared" ca="1" si="11"/>
        <v>0</v>
      </c>
      <c r="AE39" s="156">
        <f t="shared" ca="1" si="12"/>
        <v>0</v>
      </c>
      <c r="AF39" s="167">
        <f t="shared" ca="1" si="13"/>
        <v>0</v>
      </c>
      <c r="AG39" s="168">
        <f t="shared" ca="1" si="14"/>
        <v>0</v>
      </c>
      <c r="AH39" s="159">
        <f t="shared" ca="1" si="15"/>
        <v>0</v>
      </c>
      <c r="AI39" s="155">
        <f t="shared" ca="1" si="16"/>
        <v>0</v>
      </c>
      <c r="AJ39" s="169">
        <f t="shared" ca="1" si="17"/>
        <v>0</v>
      </c>
      <c r="AK39" s="161">
        <f t="shared" ca="1" si="18"/>
        <v>0</v>
      </c>
      <c r="AL39" s="170">
        <f t="shared" ca="1" si="19"/>
        <v>0</v>
      </c>
      <c r="AM39" s="124">
        <v>24</v>
      </c>
      <c r="AN39" s="125" t="s">
        <v>470</v>
      </c>
    </row>
    <row r="40" spans="1:40" s="49" customFormat="1" ht="20.25" customHeight="1" x14ac:dyDescent="0.15">
      <c r="A40" s="124">
        <v>25</v>
      </c>
      <c r="B40" s="217" t="s">
        <v>471</v>
      </c>
      <c r="C40" s="233">
        <v>0</v>
      </c>
      <c r="D40" s="220">
        <f>生産者価格評価表!BD29</f>
        <v>0.68482876999999998</v>
      </c>
      <c r="E40" s="154">
        <f t="shared" si="0"/>
        <v>0</v>
      </c>
      <c r="F40" s="242">
        <f ca="1">OFFSET(投入係数表!$C$48,0,ROW()-16)</f>
        <v>0.62487537215678901</v>
      </c>
      <c r="G40" s="155">
        <f t="shared" ca="1" si="1"/>
        <v>0</v>
      </c>
      <c r="H40" s="309">
        <f ca="1">OFFSET(投入係数表!$C$43,0,ROW()-16)</f>
        <v>0.30457411579886395</v>
      </c>
      <c r="I40" s="156">
        <f t="shared" ca="1" si="2"/>
        <v>0</v>
      </c>
      <c r="J40" s="420"/>
      <c r="K40" s="157">
        <v>0</v>
      </c>
      <c r="L40" s="158">
        <f>生産者価格評価表!BD29</f>
        <v>0.68482876999999998</v>
      </c>
      <c r="M40" s="157">
        <f t="shared" si="3"/>
        <v>0</v>
      </c>
      <c r="N40" s="411"/>
      <c r="O40" s="136">
        <v>0</v>
      </c>
      <c r="P40" s="155">
        <f t="shared" ca="1" si="4"/>
        <v>0</v>
      </c>
      <c r="Q40" s="156">
        <f t="shared" ca="1" si="5"/>
        <v>0</v>
      </c>
      <c r="R40" s="160">
        <f>'雇用表(36部門）'!M31</f>
        <v>6.2861354137951228E-2</v>
      </c>
      <c r="S40" s="161">
        <f t="shared" si="6"/>
        <v>0</v>
      </c>
      <c r="T40" s="162">
        <f>'雇用表(36部門）'!N31</f>
        <v>6.2558306431360497E-2</v>
      </c>
      <c r="U40" s="163">
        <f t="shared" si="7"/>
        <v>0</v>
      </c>
      <c r="V40" s="157">
        <f t="shared" ca="1" si="8"/>
        <v>0</v>
      </c>
      <c r="W40" s="417"/>
      <c r="X40" s="414"/>
      <c r="Y40" s="164">
        <f>生産者価格評価表!BE29</f>
        <v>6.1078486297455103E-2</v>
      </c>
      <c r="Z40" s="157">
        <f t="shared" ca="1" si="9"/>
        <v>0</v>
      </c>
      <c r="AA40" s="165">
        <f>生産者価格評価表!BD29</f>
        <v>0.68482876999999998</v>
      </c>
      <c r="AB40" s="166">
        <f t="shared" ca="1" si="10"/>
        <v>0</v>
      </c>
      <c r="AC40" s="136">
        <f ca="1"/>
        <v>0</v>
      </c>
      <c r="AD40" s="155">
        <f t="shared" ca="1" si="11"/>
        <v>0</v>
      </c>
      <c r="AE40" s="156">
        <f t="shared" ca="1" si="12"/>
        <v>0</v>
      </c>
      <c r="AF40" s="167">
        <f t="shared" ca="1" si="13"/>
        <v>0</v>
      </c>
      <c r="AG40" s="168">
        <f t="shared" ca="1" si="14"/>
        <v>0</v>
      </c>
      <c r="AH40" s="159">
        <f t="shared" ca="1" si="15"/>
        <v>0</v>
      </c>
      <c r="AI40" s="155">
        <f t="shared" ca="1" si="16"/>
        <v>0</v>
      </c>
      <c r="AJ40" s="169">
        <f t="shared" ca="1" si="17"/>
        <v>0</v>
      </c>
      <c r="AK40" s="161">
        <f t="shared" ca="1" si="18"/>
        <v>0</v>
      </c>
      <c r="AL40" s="170">
        <f t="shared" ca="1" si="19"/>
        <v>0</v>
      </c>
      <c r="AM40" s="124">
        <v>25</v>
      </c>
      <c r="AN40" s="125" t="s">
        <v>471</v>
      </c>
    </row>
    <row r="41" spans="1:40" s="49" customFormat="1" ht="20.25" customHeight="1" x14ac:dyDescent="0.15">
      <c r="A41" s="124">
        <v>26</v>
      </c>
      <c r="B41" s="217" t="s">
        <v>472</v>
      </c>
      <c r="C41" s="233">
        <v>0</v>
      </c>
      <c r="D41" s="220">
        <f>生産者価格評価表!BD30</f>
        <v>0.99999395999999996</v>
      </c>
      <c r="E41" s="154">
        <f t="shared" si="0"/>
        <v>0</v>
      </c>
      <c r="F41" s="242">
        <f ca="1">OFFSET(投入係数表!$C$48,0,ROW()-16)</f>
        <v>0.84811756961556906</v>
      </c>
      <c r="G41" s="155">
        <f t="shared" ca="1" si="1"/>
        <v>0</v>
      </c>
      <c r="H41" s="309">
        <f ca="1">OFFSET(投入係数表!$C$43,0,ROW()-16)</f>
        <v>2.8849198973732403E-2</v>
      </c>
      <c r="I41" s="156">
        <f t="shared" ca="1" si="2"/>
        <v>0</v>
      </c>
      <c r="J41" s="420"/>
      <c r="K41" s="157">
        <v>0</v>
      </c>
      <c r="L41" s="158">
        <f>生産者価格評価表!BD30</f>
        <v>0.99999395999999996</v>
      </c>
      <c r="M41" s="157">
        <f t="shared" si="3"/>
        <v>0</v>
      </c>
      <c r="N41" s="411"/>
      <c r="O41" s="136">
        <v>0</v>
      </c>
      <c r="P41" s="155">
        <f t="shared" ca="1" si="4"/>
        <v>0</v>
      </c>
      <c r="Q41" s="156">
        <f t="shared" ca="1" si="5"/>
        <v>0</v>
      </c>
      <c r="R41" s="160">
        <f>'雇用表(36部門）'!M32</f>
        <v>1.1160340378471188E-2</v>
      </c>
      <c r="S41" s="161">
        <f t="shared" si="6"/>
        <v>0</v>
      </c>
      <c r="T41" s="162">
        <f>'雇用表(36部門）'!N32</f>
        <v>7.7782488064401505E-3</v>
      </c>
      <c r="U41" s="163">
        <f t="shared" si="7"/>
        <v>0</v>
      </c>
      <c r="V41" s="157">
        <f t="shared" ca="1" si="8"/>
        <v>0</v>
      </c>
      <c r="W41" s="417"/>
      <c r="X41" s="414"/>
      <c r="Y41" s="164">
        <f>生産者価格評価表!BE30</f>
        <v>0.23621943443359045</v>
      </c>
      <c r="Z41" s="157">
        <f t="shared" ca="1" si="9"/>
        <v>0</v>
      </c>
      <c r="AA41" s="165">
        <f>生産者価格評価表!BD30</f>
        <v>0.99999395999999996</v>
      </c>
      <c r="AB41" s="166">
        <f t="shared" ca="1" si="10"/>
        <v>0</v>
      </c>
      <c r="AC41" s="136">
        <f ca="1"/>
        <v>0</v>
      </c>
      <c r="AD41" s="155">
        <f t="shared" ca="1" si="11"/>
        <v>0</v>
      </c>
      <c r="AE41" s="156">
        <f t="shared" ca="1" si="12"/>
        <v>0</v>
      </c>
      <c r="AF41" s="167">
        <f t="shared" ca="1" si="13"/>
        <v>0</v>
      </c>
      <c r="AG41" s="168">
        <f t="shared" ca="1" si="14"/>
        <v>0</v>
      </c>
      <c r="AH41" s="159">
        <f t="shared" ca="1" si="15"/>
        <v>0</v>
      </c>
      <c r="AI41" s="155">
        <f t="shared" ca="1" si="16"/>
        <v>0</v>
      </c>
      <c r="AJ41" s="169">
        <f t="shared" ca="1" si="17"/>
        <v>0</v>
      </c>
      <c r="AK41" s="161">
        <f t="shared" ca="1" si="18"/>
        <v>0</v>
      </c>
      <c r="AL41" s="170">
        <f t="shared" ca="1" si="19"/>
        <v>0</v>
      </c>
      <c r="AM41" s="124">
        <v>26</v>
      </c>
      <c r="AN41" s="125" t="s">
        <v>472</v>
      </c>
    </row>
    <row r="42" spans="1:40" s="49" customFormat="1" ht="20.25" customHeight="1" x14ac:dyDescent="0.15">
      <c r="A42" s="124">
        <v>27</v>
      </c>
      <c r="B42" s="217" t="s">
        <v>497</v>
      </c>
      <c r="C42" s="233">
        <v>0</v>
      </c>
      <c r="D42" s="220">
        <f>生産者価格評価表!BD31</f>
        <v>0.65281862000000002</v>
      </c>
      <c r="E42" s="154">
        <f t="shared" si="0"/>
        <v>0</v>
      </c>
      <c r="F42" s="242">
        <f ca="1">OFFSET(投入係数表!$C$48,0,ROW()-16)</f>
        <v>0.52245705419290689</v>
      </c>
      <c r="G42" s="155">
        <f t="shared" ca="1" si="1"/>
        <v>0</v>
      </c>
      <c r="H42" s="309">
        <f ca="1">OFFSET(投入係数表!$C$43,0,ROW()-16)</f>
        <v>0.3446040631265202</v>
      </c>
      <c r="I42" s="156">
        <f t="shared" ca="1" si="2"/>
        <v>0</v>
      </c>
      <c r="J42" s="420"/>
      <c r="K42" s="157">
        <v>0</v>
      </c>
      <c r="L42" s="158">
        <f>生産者価格評価表!BD31</f>
        <v>0.65281862000000002</v>
      </c>
      <c r="M42" s="157">
        <f t="shared" si="3"/>
        <v>0</v>
      </c>
      <c r="N42" s="411"/>
      <c r="O42" s="136">
        <v>0</v>
      </c>
      <c r="P42" s="155">
        <f t="shared" ca="1" si="4"/>
        <v>0</v>
      </c>
      <c r="Q42" s="156">
        <f t="shared" ca="1" si="5"/>
        <v>0</v>
      </c>
      <c r="R42" s="160">
        <f>'雇用表(36部門）'!M33</f>
        <v>9.2242772250327398E-2</v>
      </c>
      <c r="S42" s="161">
        <f t="shared" si="6"/>
        <v>0</v>
      </c>
      <c r="T42" s="162">
        <f>'雇用表(36部門）'!N33</f>
        <v>9.1141621482162052E-2</v>
      </c>
      <c r="U42" s="163">
        <f t="shared" si="7"/>
        <v>0</v>
      </c>
      <c r="V42" s="157">
        <f t="shared" ca="1" si="8"/>
        <v>0</v>
      </c>
      <c r="W42" s="417"/>
      <c r="X42" s="414"/>
      <c r="Y42" s="164">
        <f>生産者価格評価表!BE31</f>
        <v>3.0229240868084477E-2</v>
      </c>
      <c r="Z42" s="157">
        <f t="shared" ca="1" si="9"/>
        <v>0</v>
      </c>
      <c r="AA42" s="165">
        <f>生産者価格評価表!BD31</f>
        <v>0.65281862000000002</v>
      </c>
      <c r="AB42" s="166">
        <f t="shared" ca="1" si="10"/>
        <v>0</v>
      </c>
      <c r="AC42" s="136">
        <f ca="1"/>
        <v>0</v>
      </c>
      <c r="AD42" s="155">
        <f t="shared" ca="1" si="11"/>
        <v>0</v>
      </c>
      <c r="AE42" s="156">
        <f t="shared" ca="1" si="12"/>
        <v>0</v>
      </c>
      <c r="AF42" s="167">
        <f t="shared" ca="1" si="13"/>
        <v>0</v>
      </c>
      <c r="AG42" s="168">
        <f t="shared" ca="1" si="14"/>
        <v>0</v>
      </c>
      <c r="AH42" s="159">
        <f t="shared" ca="1" si="15"/>
        <v>0</v>
      </c>
      <c r="AI42" s="155">
        <f t="shared" ca="1" si="16"/>
        <v>0</v>
      </c>
      <c r="AJ42" s="169">
        <f t="shared" ca="1" si="17"/>
        <v>0</v>
      </c>
      <c r="AK42" s="161">
        <f t="shared" ca="1" si="18"/>
        <v>0</v>
      </c>
      <c r="AL42" s="170">
        <f t="shared" ca="1" si="19"/>
        <v>0</v>
      </c>
      <c r="AM42" s="124">
        <v>27</v>
      </c>
      <c r="AN42" s="125" t="s">
        <v>497</v>
      </c>
    </row>
    <row r="43" spans="1:40" s="49" customFormat="1" ht="20.25" customHeight="1" x14ac:dyDescent="0.15">
      <c r="A43" s="124">
        <v>28</v>
      </c>
      <c r="B43" s="217" t="s">
        <v>498</v>
      </c>
      <c r="C43" s="233">
        <v>0</v>
      </c>
      <c r="D43" s="220">
        <f>生産者価格評価表!BD32</f>
        <v>0.57904290000000003</v>
      </c>
      <c r="E43" s="154">
        <f t="shared" si="0"/>
        <v>0</v>
      </c>
      <c r="F43" s="242">
        <f ca="1">OFFSET(投入係数表!$C$48,0,ROW()-16)</f>
        <v>0.49405927538694888</v>
      </c>
      <c r="G43" s="155">
        <f t="shared" ca="1" si="1"/>
        <v>0</v>
      </c>
      <c r="H43" s="309">
        <f ca="1">OFFSET(投入係数表!$C$43,0,ROW()-16)</f>
        <v>0.17229479762447725</v>
      </c>
      <c r="I43" s="156">
        <f t="shared" ca="1" si="2"/>
        <v>0</v>
      </c>
      <c r="J43" s="420"/>
      <c r="K43" s="157">
        <v>0</v>
      </c>
      <c r="L43" s="158">
        <f>生産者価格評価表!BD32</f>
        <v>0.57904290000000003</v>
      </c>
      <c r="M43" s="157">
        <f t="shared" si="3"/>
        <v>0</v>
      </c>
      <c r="N43" s="411"/>
      <c r="O43" s="136">
        <v>0</v>
      </c>
      <c r="P43" s="155">
        <f t="shared" ca="1" si="4"/>
        <v>0</v>
      </c>
      <c r="Q43" s="156">
        <f t="shared" ca="1" si="5"/>
        <v>0</v>
      </c>
      <c r="R43" s="160">
        <f>'雇用表(36部門）'!M34</f>
        <v>1.9071363563043852E-2</v>
      </c>
      <c r="S43" s="161">
        <f t="shared" si="6"/>
        <v>0</v>
      </c>
      <c r="T43" s="162">
        <f>'雇用表(36部門）'!N34</f>
        <v>1.8927532126583473E-2</v>
      </c>
      <c r="U43" s="163">
        <f t="shared" si="7"/>
        <v>0</v>
      </c>
      <c r="V43" s="157">
        <f t="shared" ca="1" si="8"/>
        <v>0</v>
      </c>
      <c r="W43" s="417"/>
      <c r="X43" s="414"/>
      <c r="Y43" s="164">
        <f>生産者価格評価表!BE32</f>
        <v>5.6994060264256935E-2</v>
      </c>
      <c r="Z43" s="157">
        <f t="shared" ca="1" si="9"/>
        <v>0</v>
      </c>
      <c r="AA43" s="165">
        <f>生産者価格評価表!BD32</f>
        <v>0.57904290000000003</v>
      </c>
      <c r="AB43" s="166">
        <f t="shared" ca="1" si="10"/>
        <v>0</v>
      </c>
      <c r="AC43" s="136">
        <f ca="1"/>
        <v>0</v>
      </c>
      <c r="AD43" s="155">
        <f t="shared" ca="1" si="11"/>
        <v>0</v>
      </c>
      <c r="AE43" s="156">
        <f t="shared" ca="1" si="12"/>
        <v>0</v>
      </c>
      <c r="AF43" s="167">
        <f t="shared" ca="1" si="13"/>
        <v>0</v>
      </c>
      <c r="AG43" s="168">
        <f t="shared" ca="1" si="14"/>
        <v>0</v>
      </c>
      <c r="AH43" s="159">
        <f t="shared" ca="1" si="15"/>
        <v>0</v>
      </c>
      <c r="AI43" s="155">
        <f t="shared" ca="1" si="16"/>
        <v>0</v>
      </c>
      <c r="AJ43" s="169">
        <f t="shared" ca="1" si="17"/>
        <v>0</v>
      </c>
      <c r="AK43" s="161">
        <f t="shared" ca="1" si="18"/>
        <v>0</v>
      </c>
      <c r="AL43" s="170">
        <f t="shared" ca="1" si="19"/>
        <v>0</v>
      </c>
      <c r="AM43" s="124">
        <v>28</v>
      </c>
      <c r="AN43" s="125" t="s">
        <v>498</v>
      </c>
    </row>
    <row r="44" spans="1:40" s="49" customFormat="1" ht="20.25" customHeight="1" x14ac:dyDescent="0.15">
      <c r="A44" s="124">
        <v>29</v>
      </c>
      <c r="B44" s="217" t="s">
        <v>475</v>
      </c>
      <c r="C44" s="233">
        <v>0</v>
      </c>
      <c r="D44" s="220">
        <f>生産者価格評価表!BD33</f>
        <v>1</v>
      </c>
      <c r="E44" s="154">
        <f t="shared" si="0"/>
        <v>0</v>
      </c>
      <c r="F44" s="242">
        <f ca="1">OFFSET(投入係数表!$C$48,0,ROW()-16)</f>
        <v>0.72871747383162366</v>
      </c>
      <c r="G44" s="155">
        <f t="shared" ca="1" si="1"/>
        <v>0</v>
      </c>
      <c r="H44" s="309">
        <f ca="1">OFFSET(投入係数表!$C$43,0,ROW()-16)</f>
        <v>0.34685320556977284</v>
      </c>
      <c r="I44" s="156">
        <f t="shared" ca="1" si="2"/>
        <v>0</v>
      </c>
      <c r="J44" s="420"/>
      <c r="K44" s="157">
        <v>0</v>
      </c>
      <c r="L44" s="158">
        <f>生産者価格評価表!BD33</f>
        <v>1</v>
      </c>
      <c r="M44" s="157">
        <f t="shared" si="3"/>
        <v>0</v>
      </c>
      <c r="N44" s="411"/>
      <c r="O44" s="136">
        <v>0</v>
      </c>
      <c r="P44" s="155">
        <f t="shared" ca="1" si="4"/>
        <v>0</v>
      </c>
      <c r="Q44" s="156">
        <f t="shared" ca="1" si="5"/>
        <v>0</v>
      </c>
      <c r="R44" s="160">
        <f>'雇用表(36部門）'!M35</f>
        <v>6.7760285924991864E-2</v>
      </c>
      <c r="S44" s="161">
        <f t="shared" si="6"/>
        <v>0</v>
      </c>
      <c r="T44" s="162">
        <f>'雇用表(36部門）'!N35</f>
        <v>6.7760285924991864E-2</v>
      </c>
      <c r="U44" s="163">
        <f t="shared" si="7"/>
        <v>0</v>
      </c>
      <c r="V44" s="157">
        <f t="shared" ca="1" si="8"/>
        <v>0</v>
      </c>
      <c r="W44" s="417"/>
      <c r="X44" s="414"/>
      <c r="Y44" s="164">
        <f>生産者価格評価表!BE33</f>
        <v>4.0532070675083111E-3</v>
      </c>
      <c r="Z44" s="157">
        <f t="shared" ca="1" si="9"/>
        <v>0</v>
      </c>
      <c r="AA44" s="165">
        <f>生産者価格評価表!BD33</f>
        <v>1</v>
      </c>
      <c r="AB44" s="166">
        <f t="shared" ca="1" si="10"/>
        <v>0</v>
      </c>
      <c r="AC44" s="136">
        <f ca="1"/>
        <v>0</v>
      </c>
      <c r="AD44" s="155">
        <f t="shared" ca="1" si="11"/>
        <v>0</v>
      </c>
      <c r="AE44" s="156">
        <f t="shared" ca="1" si="12"/>
        <v>0</v>
      </c>
      <c r="AF44" s="167">
        <f t="shared" ca="1" si="13"/>
        <v>0</v>
      </c>
      <c r="AG44" s="168">
        <f t="shared" ca="1" si="14"/>
        <v>0</v>
      </c>
      <c r="AH44" s="159">
        <f t="shared" ca="1" si="15"/>
        <v>0</v>
      </c>
      <c r="AI44" s="155">
        <f t="shared" ca="1" si="16"/>
        <v>0</v>
      </c>
      <c r="AJ44" s="169">
        <f t="shared" ca="1" si="17"/>
        <v>0</v>
      </c>
      <c r="AK44" s="161">
        <f t="shared" ca="1" si="18"/>
        <v>0</v>
      </c>
      <c r="AL44" s="170">
        <f t="shared" ca="1" si="19"/>
        <v>0</v>
      </c>
      <c r="AM44" s="124">
        <v>29</v>
      </c>
      <c r="AN44" s="125" t="s">
        <v>475</v>
      </c>
    </row>
    <row r="45" spans="1:40" s="49" customFormat="1" ht="20.25" customHeight="1" x14ac:dyDescent="0.15">
      <c r="A45" s="124">
        <v>30</v>
      </c>
      <c r="B45" s="217" t="s">
        <v>476</v>
      </c>
      <c r="C45" s="233">
        <v>0</v>
      </c>
      <c r="D45" s="220">
        <f>生産者価格評価表!BD34</f>
        <v>0.98270228999999998</v>
      </c>
      <c r="E45" s="154">
        <f t="shared" si="0"/>
        <v>0</v>
      </c>
      <c r="F45" s="242">
        <f ca="1">OFFSET(投入係数表!$C$48,0,ROW()-16)</f>
        <v>0.73269561600581201</v>
      </c>
      <c r="G45" s="155">
        <f t="shared" ca="1" si="1"/>
        <v>0</v>
      </c>
      <c r="H45" s="309">
        <f ca="1">OFFSET(投入係数表!$C$43,0,ROW()-16)</f>
        <v>0.52463197502066161</v>
      </c>
      <c r="I45" s="156">
        <f t="shared" ca="1" si="2"/>
        <v>0</v>
      </c>
      <c r="J45" s="420"/>
      <c r="K45" s="157">
        <v>0</v>
      </c>
      <c r="L45" s="158">
        <f>生産者価格評価表!BD34</f>
        <v>0.98270228999999998</v>
      </c>
      <c r="M45" s="157">
        <f t="shared" si="3"/>
        <v>0</v>
      </c>
      <c r="N45" s="411"/>
      <c r="O45" s="136">
        <v>0</v>
      </c>
      <c r="P45" s="155">
        <f t="shared" ca="1" si="4"/>
        <v>0</v>
      </c>
      <c r="Q45" s="156">
        <f t="shared" ca="1" si="5"/>
        <v>0</v>
      </c>
      <c r="R45" s="160">
        <f>'雇用表(36部門）'!M36</f>
        <v>7.0124236300188672E-2</v>
      </c>
      <c r="S45" s="161">
        <f t="shared" si="6"/>
        <v>0</v>
      </c>
      <c r="T45" s="162">
        <f>'雇用表(36部門）'!N36</f>
        <v>7.0116915423626164E-2</v>
      </c>
      <c r="U45" s="163">
        <f t="shared" si="7"/>
        <v>0</v>
      </c>
      <c r="V45" s="157">
        <f t="shared" ca="1" si="8"/>
        <v>0</v>
      </c>
      <c r="W45" s="417"/>
      <c r="X45" s="414"/>
      <c r="Y45" s="164">
        <f>生産者価格評価表!BE34</f>
        <v>4.2310091200681806E-2</v>
      </c>
      <c r="Z45" s="157">
        <f t="shared" ca="1" si="9"/>
        <v>0</v>
      </c>
      <c r="AA45" s="165">
        <f>生産者価格評価表!BD34</f>
        <v>0.98270228999999998</v>
      </c>
      <c r="AB45" s="166">
        <f t="shared" ca="1" si="10"/>
        <v>0</v>
      </c>
      <c r="AC45" s="136">
        <f ca="1"/>
        <v>0</v>
      </c>
      <c r="AD45" s="155">
        <f t="shared" ca="1" si="11"/>
        <v>0</v>
      </c>
      <c r="AE45" s="156">
        <f t="shared" ca="1" si="12"/>
        <v>0</v>
      </c>
      <c r="AF45" s="167">
        <f t="shared" ca="1" si="13"/>
        <v>0</v>
      </c>
      <c r="AG45" s="168">
        <f t="shared" ca="1" si="14"/>
        <v>0</v>
      </c>
      <c r="AH45" s="159">
        <f t="shared" ca="1" si="15"/>
        <v>0</v>
      </c>
      <c r="AI45" s="155">
        <f t="shared" ca="1" si="16"/>
        <v>0</v>
      </c>
      <c r="AJ45" s="169">
        <f t="shared" ca="1" si="17"/>
        <v>0</v>
      </c>
      <c r="AK45" s="161">
        <f t="shared" ca="1" si="18"/>
        <v>0</v>
      </c>
      <c r="AL45" s="170">
        <f t="shared" ca="1" si="19"/>
        <v>0</v>
      </c>
      <c r="AM45" s="124">
        <v>30</v>
      </c>
      <c r="AN45" s="125" t="s">
        <v>476</v>
      </c>
    </row>
    <row r="46" spans="1:40" s="49" customFormat="1" ht="20.25" customHeight="1" x14ac:dyDescent="0.15">
      <c r="A46" s="124">
        <v>31</v>
      </c>
      <c r="B46" s="217" t="s">
        <v>499</v>
      </c>
      <c r="C46" s="233">
        <v>0</v>
      </c>
      <c r="D46" s="220">
        <f>生産者価格評価表!BD35</f>
        <v>0.99997948000000003</v>
      </c>
      <c r="E46" s="154">
        <f t="shared" si="0"/>
        <v>0</v>
      </c>
      <c r="F46" s="242">
        <f ca="1">OFFSET(投入係数表!$C$48,0,ROW()-16)</f>
        <v>0.58671244470415407</v>
      </c>
      <c r="G46" s="155">
        <f t="shared" ca="1" si="1"/>
        <v>0</v>
      </c>
      <c r="H46" s="309">
        <f ca="1">OFFSET(投入係数表!$C$43,0,ROW()-16)</f>
        <v>0.50999770084866791</v>
      </c>
      <c r="I46" s="156">
        <f t="shared" ca="1" si="2"/>
        <v>0</v>
      </c>
      <c r="J46" s="420"/>
      <c r="K46" s="157">
        <v>0</v>
      </c>
      <c r="L46" s="158">
        <f>生産者価格評価表!BD35</f>
        <v>0.99997948000000003</v>
      </c>
      <c r="M46" s="157">
        <f t="shared" si="3"/>
        <v>0</v>
      </c>
      <c r="N46" s="411"/>
      <c r="O46" s="136">
        <v>0</v>
      </c>
      <c r="P46" s="155">
        <f t="shared" ca="1" si="4"/>
        <v>0</v>
      </c>
      <c r="Q46" s="156">
        <f t="shared" ca="1" si="5"/>
        <v>0</v>
      </c>
      <c r="R46" s="160">
        <f>'雇用表(36部門）'!M37</f>
        <v>0.12378049496934408</v>
      </c>
      <c r="S46" s="161">
        <f t="shared" si="6"/>
        <v>0</v>
      </c>
      <c r="T46" s="162">
        <f>'雇用表(36部門）'!N37</f>
        <v>0.12149748071929947</v>
      </c>
      <c r="U46" s="163">
        <f t="shared" si="7"/>
        <v>0</v>
      </c>
      <c r="V46" s="157">
        <f t="shared" ca="1" si="8"/>
        <v>0</v>
      </c>
      <c r="W46" s="417"/>
      <c r="X46" s="414"/>
      <c r="Y46" s="164">
        <f>生産者価格評価表!BE35</f>
        <v>6.3897113561992652E-2</v>
      </c>
      <c r="Z46" s="157">
        <f t="shared" ca="1" si="9"/>
        <v>0</v>
      </c>
      <c r="AA46" s="165">
        <f>生産者価格評価表!BD35</f>
        <v>0.99997948000000003</v>
      </c>
      <c r="AB46" s="166">
        <f t="shared" ca="1" si="10"/>
        <v>0</v>
      </c>
      <c r="AC46" s="136">
        <f ca="1"/>
        <v>0</v>
      </c>
      <c r="AD46" s="155">
        <f t="shared" ca="1" si="11"/>
        <v>0</v>
      </c>
      <c r="AE46" s="156">
        <f t="shared" ca="1" si="12"/>
        <v>0</v>
      </c>
      <c r="AF46" s="167">
        <f t="shared" ca="1" si="13"/>
        <v>0</v>
      </c>
      <c r="AG46" s="168">
        <f t="shared" ca="1" si="14"/>
        <v>0</v>
      </c>
      <c r="AH46" s="159">
        <f t="shared" ca="1" si="15"/>
        <v>0</v>
      </c>
      <c r="AI46" s="155">
        <f t="shared" ca="1" si="16"/>
        <v>0</v>
      </c>
      <c r="AJ46" s="169">
        <f t="shared" ca="1" si="17"/>
        <v>0</v>
      </c>
      <c r="AK46" s="161">
        <f t="shared" ca="1" si="18"/>
        <v>0</v>
      </c>
      <c r="AL46" s="170">
        <f t="shared" ca="1" si="19"/>
        <v>0</v>
      </c>
      <c r="AM46" s="124">
        <v>31</v>
      </c>
      <c r="AN46" s="125" t="s">
        <v>499</v>
      </c>
    </row>
    <row r="47" spans="1:40" s="49" customFormat="1" ht="20.25" customHeight="1" x14ac:dyDescent="0.15">
      <c r="A47" s="124">
        <v>32</v>
      </c>
      <c r="B47" s="217" t="s">
        <v>478</v>
      </c>
      <c r="C47" s="233">
        <v>0</v>
      </c>
      <c r="D47" s="220">
        <f>生産者価格評価表!BD36</f>
        <v>0.99488838000000002</v>
      </c>
      <c r="E47" s="154">
        <f t="shared" si="0"/>
        <v>0</v>
      </c>
      <c r="F47" s="242">
        <f ca="1">OFFSET(投入係数表!$C$48,0,ROW()-16)</f>
        <v>0.62183618971480603</v>
      </c>
      <c r="G47" s="155">
        <f t="shared" ca="1" si="1"/>
        <v>0</v>
      </c>
      <c r="H47" s="309">
        <f ca="1">OFFSET(投入係数表!$C$43,0,ROW()-16)</f>
        <v>0.53350840164219049</v>
      </c>
      <c r="I47" s="156">
        <f t="shared" ca="1" si="2"/>
        <v>0</v>
      </c>
      <c r="J47" s="420"/>
      <c r="K47" s="157">
        <v>0</v>
      </c>
      <c r="L47" s="158">
        <f>生産者価格評価表!BD36</f>
        <v>0.99488838000000002</v>
      </c>
      <c r="M47" s="157">
        <f t="shared" si="3"/>
        <v>0</v>
      </c>
      <c r="N47" s="411"/>
      <c r="O47" s="136">
        <v>0</v>
      </c>
      <c r="P47" s="155">
        <f t="shared" ca="1" si="4"/>
        <v>0</v>
      </c>
      <c r="Q47" s="156">
        <f t="shared" ca="1" si="5"/>
        <v>0</v>
      </c>
      <c r="R47" s="160">
        <f>'雇用表(36部門）'!M38</f>
        <v>0.17897724452520436</v>
      </c>
      <c r="S47" s="161">
        <f t="shared" si="6"/>
        <v>0</v>
      </c>
      <c r="T47" s="162">
        <f>'雇用表(36部門）'!N38</f>
        <v>0.17877085932625925</v>
      </c>
      <c r="U47" s="163">
        <f t="shared" si="7"/>
        <v>0</v>
      </c>
      <c r="V47" s="157">
        <f t="shared" ca="1" si="8"/>
        <v>0</v>
      </c>
      <c r="W47" s="417"/>
      <c r="X47" s="414"/>
      <c r="Y47" s="164">
        <f>生産者価格評価表!BE36</f>
        <v>1.455047787906147E-2</v>
      </c>
      <c r="Z47" s="157">
        <f t="shared" ca="1" si="9"/>
        <v>0</v>
      </c>
      <c r="AA47" s="165">
        <f>生産者価格評価表!BD36</f>
        <v>0.99488838000000002</v>
      </c>
      <c r="AB47" s="166">
        <f t="shared" ca="1" si="10"/>
        <v>0</v>
      </c>
      <c r="AC47" s="136">
        <f ca="1"/>
        <v>0</v>
      </c>
      <c r="AD47" s="155">
        <f t="shared" ca="1" si="11"/>
        <v>0</v>
      </c>
      <c r="AE47" s="156">
        <f t="shared" ca="1" si="12"/>
        <v>0</v>
      </c>
      <c r="AF47" s="167">
        <f t="shared" ca="1" si="13"/>
        <v>0</v>
      </c>
      <c r="AG47" s="168">
        <f t="shared" ca="1" si="14"/>
        <v>0</v>
      </c>
      <c r="AH47" s="159">
        <f t="shared" ca="1" si="15"/>
        <v>0</v>
      </c>
      <c r="AI47" s="155">
        <f t="shared" ca="1" si="16"/>
        <v>0</v>
      </c>
      <c r="AJ47" s="169">
        <f t="shared" ca="1" si="17"/>
        <v>0</v>
      </c>
      <c r="AK47" s="161">
        <f t="shared" ca="1" si="18"/>
        <v>0</v>
      </c>
      <c r="AL47" s="170">
        <f t="shared" ca="1" si="19"/>
        <v>0</v>
      </c>
      <c r="AM47" s="124">
        <v>32</v>
      </c>
      <c r="AN47" s="125" t="s">
        <v>478</v>
      </c>
    </row>
    <row r="48" spans="1:40" s="49" customFormat="1" ht="20.25" customHeight="1" x14ac:dyDescent="0.15">
      <c r="A48" s="124">
        <v>33</v>
      </c>
      <c r="B48" s="217" t="s">
        <v>479</v>
      </c>
      <c r="C48" s="233">
        <v>0</v>
      </c>
      <c r="D48" s="220">
        <f>生産者価格評価表!BD37</f>
        <v>0.71958688000000004</v>
      </c>
      <c r="E48" s="154">
        <f t="shared" si="0"/>
        <v>0</v>
      </c>
      <c r="F48" s="242">
        <f ca="1">OFFSET(投入係数表!$C$48,0,ROW()-16)</f>
        <v>0.58019193535358449</v>
      </c>
      <c r="G48" s="155">
        <f t="shared" ca="1" si="1"/>
        <v>0</v>
      </c>
      <c r="H48" s="309">
        <f ca="1">OFFSET(投入係数表!$C$43,0,ROW()-16)</f>
        <v>0.33746606617785163</v>
      </c>
      <c r="I48" s="156">
        <f t="shared" ca="1" si="2"/>
        <v>0</v>
      </c>
      <c r="J48" s="420"/>
      <c r="K48" s="157">
        <v>0</v>
      </c>
      <c r="L48" s="158">
        <f>生産者価格評価表!BD37</f>
        <v>0.71958688000000004</v>
      </c>
      <c r="M48" s="157">
        <f t="shared" si="3"/>
        <v>0</v>
      </c>
      <c r="N48" s="411"/>
      <c r="O48" s="136">
        <v>0</v>
      </c>
      <c r="P48" s="155">
        <f t="shared" ca="1" si="4"/>
        <v>0</v>
      </c>
      <c r="Q48" s="156">
        <f t="shared" ca="1" si="5"/>
        <v>0</v>
      </c>
      <c r="R48" s="160">
        <f>'雇用表(36部門）'!M39</f>
        <v>7.7760258154569009E-2</v>
      </c>
      <c r="S48" s="161">
        <f t="shared" si="6"/>
        <v>0</v>
      </c>
      <c r="T48" s="162">
        <f>'雇用表(36部門）'!N39</f>
        <v>6.7115837386640273E-2</v>
      </c>
      <c r="U48" s="163">
        <f t="shared" si="7"/>
        <v>0</v>
      </c>
      <c r="V48" s="157">
        <f t="shared" ca="1" si="8"/>
        <v>0</v>
      </c>
      <c r="W48" s="417"/>
      <c r="X48" s="414"/>
      <c r="Y48" s="164">
        <f>生産者価格評価表!BE37</f>
        <v>2.2067021612908393E-2</v>
      </c>
      <c r="Z48" s="157">
        <f t="shared" ca="1" si="9"/>
        <v>0</v>
      </c>
      <c r="AA48" s="165">
        <f>生産者価格評価表!BD37</f>
        <v>0.71958688000000004</v>
      </c>
      <c r="AB48" s="166">
        <f t="shared" ca="1" si="10"/>
        <v>0</v>
      </c>
      <c r="AC48" s="136">
        <f ca="1"/>
        <v>0</v>
      </c>
      <c r="AD48" s="155">
        <f t="shared" ca="1" si="11"/>
        <v>0</v>
      </c>
      <c r="AE48" s="156">
        <f t="shared" ca="1" si="12"/>
        <v>0</v>
      </c>
      <c r="AF48" s="167">
        <f t="shared" ca="1" si="13"/>
        <v>0</v>
      </c>
      <c r="AG48" s="168">
        <f t="shared" ca="1" si="14"/>
        <v>0</v>
      </c>
      <c r="AH48" s="159">
        <f t="shared" ca="1" si="15"/>
        <v>0</v>
      </c>
      <c r="AI48" s="155">
        <f t="shared" ca="1" si="16"/>
        <v>0</v>
      </c>
      <c r="AJ48" s="169">
        <f t="shared" ca="1" si="17"/>
        <v>0</v>
      </c>
      <c r="AK48" s="161">
        <f t="shared" ca="1" si="18"/>
        <v>0</v>
      </c>
      <c r="AL48" s="170">
        <f t="shared" ca="1" si="19"/>
        <v>0</v>
      </c>
      <c r="AM48" s="124">
        <v>33</v>
      </c>
      <c r="AN48" s="125" t="s">
        <v>479</v>
      </c>
    </row>
    <row r="49" spans="1:40" s="49" customFormat="1" ht="20.25" customHeight="1" x14ac:dyDescent="0.15">
      <c r="A49" s="124">
        <v>34</v>
      </c>
      <c r="B49" s="217" t="s">
        <v>500</v>
      </c>
      <c r="C49" s="233">
        <v>0</v>
      </c>
      <c r="D49" s="220">
        <f>生産者価格評価表!BD38</f>
        <v>0.75181553000000001</v>
      </c>
      <c r="E49" s="154">
        <f t="shared" si="0"/>
        <v>0</v>
      </c>
      <c r="F49" s="242">
        <f ca="1">OFFSET(投入係数表!$C$48,0,ROW()-16)</f>
        <v>0.54293876496810201</v>
      </c>
      <c r="G49" s="155">
        <f t="shared" ca="1" si="1"/>
        <v>0</v>
      </c>
      <c r="H49" s="309">
        <f ca="1">OFFSET(投入係数表!$C$43,0,ROW()-16)</f>
        <v>0.3057834983048871</v>
      </c>
      <c r="I49" s="156">
        <f t="shared" ca="1" si="2"/>
        <v>0</v>
      </c>
      <c r="J49" s="420"/>
      <c r="K49" s="157">
        <v>0</v>
      </c>
      <c r="L49" s="158">
        <f>生産者価格評価表!BD38</f>
        <v>0.75181553000000001</v>
      </c>
      <c r="M49" s="157">
        <f t="shared" si="3"/>
        <v>0</v>
      </c>
      <c r="N49" s="411"/>
      <c r="O49" s="136">
        <v>0</v>
      </c>
      <c r="P49" s="155">
        <f t="shared" ca="1" si="4"/>
        <v>0</v>
      </c>
      <c r="Q49" s="156">
        <f t="shared" ca="1" si="5"/>
        <v>0</v>
      </c>
      <c r="R49" s="160">
        <f>'雇用表(36部門）'!M40</f>
        <v>0.19202746443073568</v>
      </c>
      <c r="S49" s="161">
        <f t="shared" si="6"/>
        <v>0</v>
      </c>
      <c r="T49" s="162">
        <f>'雇用表(36部門）'!N40</f>
        <v>0.15112277305602198</v>
      </c>
      <c r="U49" s="163">
        <f t="shared" si="7"/>
        <v>0</v>
      </c>
      <c r="V49" s="157">
        <f t="shared" ca="1" si="8"/>
        <v>0</v>
      </c>
      <c r="W49" s="417"/>
      <c r="X49" s="414"/>
      <c r="Y49" s="164">
        <f>生産者価格評価表!BE38</f>
        <v>0.12459954463679637</v>
      </c>
      <c r="Z49" s="157">
        <f t="shared" ca="1" si="9"/>
        <v>0</v>
      </c>
      <c r="AA49" s="165">
        <f>生産者価格評価表!BD38</f>
        <v>0.75181553000000001</v>
      </c>
      <c r="AB49" s="166">
        <f t="shared" ca="1" si="10"/>
        <v>0</v>
      </c>
      <c r="AC49" s="136">
        <f ca="1"/>
        <v>0</v>
      </c>
      <c r="AD49" s="155">
        <f t="shared" ca="1" si="11"/>
        <v>0</v>
      </c>
      <c r="AE49" s="156">
        <f t="shared" ca="1" si="12"/>
        <v>0</v>
      </c>
      <c r="AF49" s="167">
        <f t="shared" ca="1" si="13"/>
        <v>0</v>
      </c>
      <c r="AG49" s="168">
        <f t="shared" ca="1" si="14"/>
        <v>0</v>
      </c>
      <c r="AH49" s="159">
        <f t="shared" ca="1" si="15"/>
        <v>0</v>
      </c>
      <c r="AI49" s="155">
        <f t="shared" ca="1" si="16"/>
        <v>0</v>
      </c>
      <c r="AJ49" s="169">
        <f t="shared" ca="1" si="17"/>
        <v>0</v>
      </c>
      <c r="AK49" s="161">
        <f t="shared" ca="1" si="18"/>
        <v>0</v>
      </c>
      <c r="AL49" s="170">
        <f t="shared" ca="1" si="19"/>
        <v>0</v>
      </c>
      <c r="AM49" s="124">
        <v>34</v>
      </c>
      <c r="AN49" s="125" t="s">
        <v>500</v>
      </c>
    </row>
    <row r="50" spans="1:40" s="49" customFormat="1" ht="20.25" customHeight="1" x14ac:dyDescent="0.15">
      <c r="A50" s="124">
        <v>35</v>
      </c>
      <c r="B50" s="217" t="s">
        <v>501</v>
      </c>
      <c r="C50" s="233">
        <v>0</v>
      </c>
      <c r="D50" s="220">
        <f>生産者価格評価表!BD39</f>
        <v>1</v>
      </c>
      <c r="E50" s="154">
        <f t="shared" si="0"/>
        <v>0</v>
      </c>
      <c r="F50" s="242">
        <f ca="1">OFFSET(投入係数表!$C$48,0,ROW()-16)</f>
        <v>0</v>
      </c>
      <c r="G50" s="155">
        <f t="shared" ca="1" si="1"/>
        <v>0</v>
      </c>
      <c r="H50" s="309">
        <f ca="1">OFFSET(投入係数表!$C$43,0,ROW()-16)</f>
        <v>0</v>
      </c>
      <c r="I50" s="156">
        <f t="shared" ca="1" si="2"/>
        <v>0</v>
      </c>
      <c r="J50" s="420"/>
      <c r="K50" s="143">
        <v>0</v>
      </c>
      <c r="L50" s="158">
        <f>生産者価格評価表!BD39</f>
        <v>1</v>
      </c>
      <c r="M50" s="157">
        <f t="shared" si="3"/>
        <v>0</v>
      </c>
      <c r="N50" s="411"/>
      <c r="O50" s="136">
        <v>0</v>
      </c>
      <c r="P50" s="155">
        <f t="shared" ca="1" si="4"/>
        <v>0</v>
      </c>
      <c r="Q50" s="156">
        <f t="shared" ca="1" si="5"/>
        <v>0</v>
      </c>
      <c r="R50" s="160">
        <f>'雇用表(36部門）'!M41</f>
        <v>0</v>
      </c>
      <c r="S50" s="161">
        <f t="shared" si="6"/>
        <v>0</v>
      </c>
      <c r="T50" s="162">
        <f>'雇用表(36部門）'!N41</f>
        <v>0</v>
      </c>
      <c r="U50" s="163">
        <f t="shared" si="7"/>
        <v>0</v>
      </c>
      <c r="V50" s="157">
        <f t="shared" ca="1" si="8"/>
        <v>0</v>
      </c>
      <c r="W50" s="417"/>
      <c r="X50" s="414"/>
      <c r="Y50" s="164">
        <f>生産者価格評価表!BE39</f>
        <v>0</v>
      </c>
      <c r="Z50" s="157">
        <f t="shared" ca="1" si="9"/>
        <v>0</v>
      </c>
      <c r="AA50" s="165">
        <f>生産者価格評価表!BD39</f>
        <v>1</v>
      </c>
      <c r="AB50" s="166">
        <f t="shared" ca="1" si="10"/>
        <v>0</v>
      </c>
      <c r="AC50" s="136">
        <f ca="1"/>
        <v>0</v>
      </c>
      <c r="AD50" s="155">
        <f t="shared" ca="1" si="11"/>
        <v>0</v>
      </c>
      <c r="AE50" s="156">
        <f t="shared" ca="1" si="12"/>
        <v>0</v>
      </c>
      <c r="AF50" s="167">
        <f t="shared" ca="1" si="13"/>
        <v>0</v>
      </c>
      <c r="AG50" s="168">
        <f t="shared" ca="1" si="14"/>
        <v>0</v>
      </c>
      <c r="AH50" s="159">
        <f t="shared" ca="1" si="15"/>
        <v>0</v>
      </c>
      <c r="AI50" s="155">
        <f t="shared" ca="1" si="16"/>
        <v>0</v>
      </c>
      <c r="AJ50" s="169">
        <f t="shared" ca="1" si="17"/>
        <v>0</v>
      </c>
      <c r="AK50" s="161">
        <f t="shared" ca="1" si="18"/>
        <v>0</v>
      </c>
      <c r="AL50" s="170">
        <f t="shared" ca="1" si="19"/>
        <v>0</v>
      </c>
      <c r="AM50" s="124">
        <v>35</v>
      </c>
      <c r="AN50" s="125" t="s">
        <v>501</v>
      </c>
    </row>
    <row r="51" spans="1:40" s="49" customFormat="1" ht="20.25" customHeight="1" thickBot="1" x14ac:dyDescent="0.2">
      <c r="A51" s="126">
        <v>36</v>
      </c>
      <c r="B51" s="218" t="s">
        <v>502</v>
      </c>
      <c r="C51" s="234">
        <v>0</v>
      </c>
      <c r="D51" s="221">
        <f>生産者価格評価表!BD40</f>
        <v>0.97176755000000004</v>
      </c>
      <c r="E51" s="171">
        <f t="shared" si="0"/>
        <v>0</v>
      </c>
      <c r="F51" s="242">
        <f ca="1">OFFSET(投入係数表!$C$48,0,ROW()-16)</f>
        <v>0.6500171000001892</v>
      </c>
      <c r="G51" s="172">
        <f t="shared" ca="1" si="1"/>
        <v>0</v>
      </c>
      <c r="H51" s="309">
        <f ca="1">OFFSET(投入係数表!$C$43,0,ROW()-16)</f>
        <v>7.4225655400160908E-3</v>
      </c>
      <c r="I51" s="173">
        <f t="shared" ca="1" si="2"/>
        <v>0</v>
      </c>
      <c r="J51" s="421"/>
      <c r="K51" s="143">
        <v>0</v>
      </c>
      <c r="L51" s="175">
        <f>生産者価格評価表!BD40</f>
        <v>0.97176755000000004</v>
      </c>
      <c r="M51" s="174">
        <f t="shared" si="3"/>
        <v>0</v>
      </c>
      <c r="N51" s="412"/>
      <c r="O51" s="136">
        <v>0</v>
      </c>
      <c r="P51" s="176">
        <f t="shared" ca="1" si="4"/>
        <v>0</v>
      </c>
      <c r="Q51" s="177">
        <f t="shared" ca="1" si="5"/>
        <v>0</v>
      </c>
      <c r="R51" s="178">
        <f>'雇用表(36部門）'!M42</f>
        <v>6.6097111978947768E-3</v>
      </c>
      <c r="S51" s="179">
        <f t="shared" si="6"/>
        <v>0</v>
      </c>
      <c r="T51" s="180">
        <f>'雇用表(36部門）'!N42</f>
        <v>6.5629994579803263E-3</v>
      </c>
      <c r="U51" s="181">
        <f t="shared" si="7"/>
        <v>0</v>
      </c>
      <c r="V51" s="174">
        <f t="shared" ca="1" si="8"/>
        <v>0</v>
      </c>
      <c r="W51" s="418"/>
      <c r="X51" s="415"/>
      <c r="Y51" s="182">
        <f>生産者価格評価表!BE40</f>
        <v>6.5080774783637746E-6</v>
      </c>
      <c r="Z51" s="174">
        <f t="shared" ca="1" si="9"/>
        <v>0</v>
      </c>
      <c r="AA51" s="183">
        <f>生産者価格評価表!BD40</f>
        <v>0.97176755000000004</v>
      </c>
      <c r="AB51" s="184">
        <f t="shared" ca="1" si="10"/>
        <v>0</v>
      </c>
      <c r="AC51" s="136">
        <f ca="1"/>
        <v>0</v>
      </c>
      <c r="AD51" s="172">
        <f t="shared" ca="1" si="11"/>
        <v>0</v>
      </c>
      <c r="AE51" s="173">
        <f t="shared" ca="1" si="12"/>
        <v>0</v>
      </c>
      <c r="AF51" s="186">
        <f t="shared" ca="1" si="13"/>
        <v>0</v>
      </c>
      <c r="AG51" s="187">
        <f t="shared" ca="1" si="14"/>
        <v>0</v>
      </c>
      <c r="AH51" s="185">
        <f t="shared" ca="1" si="15"/>
        <v>0</v>
      </c>
      <c r="AI51" s="172">
        <f t="shared" ca="1" si="16"/>
        <v>0</v>
      </c>
      <c r="AJ51" s="188">
        <f t="shared" ca="1" si="17"/>
        <v>0</v>
      </c>
      <c r="AK51" s="179">
        <f t="shared" ca="1" si="18"/>
        <v>0</v>
      </c>
      <c r="AL51" s="189">
        <f t="shared" ca="1" si="19"/>
        <v>0</v>
      </c>
      <c r="AM51" s="126">
        <v>36</v>
      </c>
      <c r="AN51" s="127" t="s">
        <v>502</v>
      </c>
    </row>
    <row r="52" spans="1:40" s="49" customFormat="1" ht="20.25" customHeight="1" thickTop="1" thickBot="1" x14ac:dyDescent="0.2">
      <c r="A52" s="408" t="s">
        <v>22</v>
      </c>
      <c r="B52" s="409"/>
      <c r="C52" s="235">
        <f>SUM(C16:C51)</f>
        <v>0</v>
      </c>
      <c r="D52" s="198"/>
      <c r="E52" s="190">
        <f>SUM(E16:E51)</f>
        <v>0</v>
      </c>
      <c r="F52" s="191"/>
      <c r="G52" s="192">
        <f ca="1">SUM(G16:G51)</f>
        <v>0</v>
      </c>
      <c r="H52" s="193"/>
      <c r="I52" s="194">
        <f ca="1">SUM(I16:I51)</f>
        <v>0</v>
      </c>
      <c r="J52" s="195"/>
      <c r="K52" s="196">
        <f>SUM(K16:K51)</f>
        <v>0</v>
      </c>
      <c r="L52" s="197"/>
      <c r="M52" s="196">
        <f>SUM(M16:M51)</f>
        <v>0</v>
      </c>
      <c r="N52" s="198"/>
      <c r="O52" s="199">
        <f>SUM(O16:O51)</f>
        <v>0</v>
      </c>
      <c r="P52" s="192">
        <f ca="1">SUM(P16:P51)</f>
        <v>0</v>
      </c>
      <c r="Q52" s="194">
        <f ca="1">SUM(Q16:Q51)</f>
        <v>0</v>
      </c>
      <c r="R52" s="200"/>
      <c r="S52" s="201">
        <f>SUM(S16:S51)</f>
        <v>0</v>
      </c>
      <c r="T52" s="202"/>
      <c r="U52" s="203">
        <f>SUM(U16:U51)</f>
        <v>0</v>
      </c>
      <c r="V52" s="196">
        <f ca="1">SUM(V16:V51)</f>
        <v>0</v>
      </c>
      <c r="W52" s="204">
        <f>E3</f>
        <v>0.53466377933866582</v>
      </c>
      <c r="X52" s="196">
        <f ca="1">V52*W52</f>
        <v>0</v>
      </c>
      <c r="Y52" s="204">
        <f>生産者価格評価表!BE41</f>
        <v>1</v>
      </c>
      <c r="Z52" s="205">
        <f ca="1">SUM(Z16:Z51)</f>
        <v>0</v>
      </c>
      <c r="AA52" s="206"/>
      <c r="AB52" s="207">
        <f ca="1">SUM(AB16:AB51)</f>
        <v>0</v>
      </c>
      <c r="AC52" s="199">
        <f t="shared" ref="AC52:AL52" ca="1" si="20">SUM(AC16:AC51)</f>
        <v>0</v>
      </c>
      <c r="AD52" s="208">
        <f t="shared" ca="1" si="20"/>
        <v>0</v>
      </c>
      <c r="AE52" s="209">
        <f t="shared" ca="1" si="20"/>
        <v>0</v>
      </c>
      <c r="AF52" s="210">
        <f t="shared" ca="1" si="20"/>
        <v>0</v>
      </c>
      <c r="AG52" s="211">
        <f t="shared" ca="1" si="20"/>
        <v>0</v>
      </c>
      <c r="AH52" s="212">
        <f t="shared" ca="1" si="20"/>
        <v>0</v>
      </c>
      <c r="AI52" s="208">
        <f t="shared" ca="1" si="20"/>
        <v>0</v>
      </c>
      <c r="AJ52" s="213">
        <f t="shared" ca="1" si="20"/>
        <v>0</v>
      </c>
      <c r="AK52" s="214">
        <f t="shared" ca="1" si="20"/>
        <v>0</v>
      </c>
      <c r="AL52" s="215">
        <f t="shared" ca="1" si="20"/>
        <v>0</v>
      </c>
      <c r="AM52" s="405" t="s">
        <v>22</v>
      </c>
      <c r="AN52" s="406"/>
    </row>
  </sheetData>
  <sheetProtection sheet="1" objects="1" scenarios="1"/>
  <mergeCells count="9">
    <mergeCell ref="C12:C13"/>
    <mergeCell ref="AM14:AN14"/>
    <mergeCell ref="AM52:AN52"/>
    <mergeCell ref="A14:B14"/>
    <mergeCell ref="A52:B52"/>
    <mergeCell ref="N16:N51"/>
    <mergeCell ref="X16:X51"/>
    <mergeCell ref="W16:W51"/>
    <mergeCell ref="J16:J51"/>
  </mergeCells>
  <phoneticPr fontId="4"/>
  <dataValidations count="3">
    <dataValidation type="list" allowBlank="1" showInputMessage="1" showErrorMessage="1" error="リストから選択してください。" sqref="C12" xr:uid="{00000000-0002-0000-0200-000000000000}">
      <formula1>"億円,百万円,千円,円"</formula1>
    </dataValidation>
    <dataValidation type="decimal" imeMode="off" operator="greaterThanOrEqual" allowBlank="1" showInputMessage="1" showErrorMessage="1" sqref="C16:C51" xr:uid="{00000000-0002-0000-0200-000001000000}">
      <formula1>0</formula1>
    </dataValidation>
    <dataValidation allowBlank="1" showInputMessage="1" sqref="E3" xr:uid="{00000000-0002-0000-0200-000002000000}"/>
  </dataValidations>
  <pageMargins left="0.39370078740157483" right="0.39370078740157483" top="0.59055118110236227" bottom="0.39370078740157483" header="0.51181102362204722" footer="0.31496062992125984"/>
  <pageSetup paperSize="9" scale="82" fitToWidth="0" orientation="portrait" r:id="rId1"/>
  <headerFooter alignWithMargins="0">
    <oddFooter>&amp;C&amp;9&amp;P</oddFooter>
  </headerFooter>
  <colBreaks count="1" manualBreakCount="1">
    <brk id="21"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216"/>
  <sheetViews>
    <sheetView showGridLines="0" zoomScale="80" zoomScaleNormal="80" workbookViewId="0">
      <selection activeCell="B18" sqref="B18:AM19"/>
    </sheetView>
  </sheetViews>
  <sheetFormatPr defaultColWidth="3.125" defaultRowHeight="18.75" customHeight="1" x14ac:dyDescent="0.15"/>
  <cols>
    <col min="1" max="16384" width="3.125" style="3"/>
  </cols>
  <sheetData>
    <row r="1" spans="1:38" ht="26.25" customHeight="1" x14ac:dyDescent="0.15">
      <c r="I1" s="58" t="s">
        <v>52</v>
      </c>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row>
    <row r="2" spans="1:38" s="49" customFormat="1" ht="22.5" customHeight="1" x14ac:dyDescent="0.15"/>
    <row r="3" spans="1:38" s="49" customFormat="1" ht="22.5" customHeight="1" thickBot="1" x14ac:dyDescent="0.2">
      <c r="B3" s="3" t="s">
        <v>530</v>
      </c>
      <c r="L3" s="6"/>
      <c r="AL3" s="50" t="str">
        <f>"(単位："&amp;入力・分析シート!C12&amp;")"</f>
        <v>(単位：千円)</v>
      </c>
    </row>
    <row r="4" spans="1:38" s="49" customFormat="1" ht="22.5" customHeight="1" thickTop="1" x14ac:dyDescent="0.15">
      <c r="B4" s="572" t="s">
        <v>53</v>
      </c>
      <c r="C4" s="573"/>
      <c r="D4" s="573"/>
      <c r="E4" s="573"/>
      <c r="F4" s="573"/>
      <c r="G4" s="573"/>
      <c r="H4" s="573"/>
      <c r="I4" s="573"/>
      <c r="J4" s="573"/>
      <c r="K4" s="573"/>
      <c r="L4" s="573" t="s">
        <v>59</v>
      </c>
      <c r="M4" s="573"/>
      <c r="N4" s="573"/>
      <c r="O4" s="573"/>
      <c r="P4" s="573"/>
      <c r="Q4" s="573"/>
      <c r="R4" s="573"/>
      <c r="S4" s="573"/>
      <c r="T4" s="573"/>
      <c r="U4" s="573"/>
      <c r="V4" s="581"/>
      <c r="W4" s="581"/>
      <c r="X4" s="581"/>
      <c r="Y4" s="581"/>
      <c r="Z4" s="581"/>
      <c r="AA4" s="581"/>
      <c r="AB4" s="562" t="s">
        <v>63</v>
      </c>
      <c r="AC4" s="562"/>
      <c r="AD4" s="562"/>
      <c r="AE4" s="562"/>
      <c r="AF4" s="563"/>
      <c r="AG4" s="594" t="s">
        <v>48</v>
      </c>
      <c r="AH4" s="595"/>
      <c r="AI4" s="595"/>
      <c r="AJ4" s="595"/>
      <c r="AK4" s="595"/>
      <c r="AL4" s="596"/>
    </row>
    <row r="5" spans="1:38" s="49" customFormat="1" ht="22.5" customHeight="1" x14ac:dyDescent="0.15">
      <c r="B5" s="574"/>
      <c r="C5" s="575"/>
      <c r="D5" s="575"/>
      <c r="E5" s="575"/>
      <c r="F5" s="575"/>
      <c r="G5" s="575"/>
      <c r="H5" s="575"/>
      <c r="I5" s="575"/>
      <c r="J5" s="575"/>
      <c r="K5" s="575"/>
      <c r="L5" s="575" t="s">
        <v>60</v>
      </c>
      <c r="M5" s="575"/>
      <c r="N5" s="575"/>
      <c r="O5" s="575"/>
      <c r="P5" s="575"/>
      <c r="Q5" s="575" t="s">
        <v>61</v>
      </c>
      <c r="R5" s="575"/>
      <c r="S5" s="575"/>
      <c r="T5" s="575"/>
      <c r="U5" s="575"/>
      <c r="V5" s="582" t="s">
        <v>62</v>
      </c>
      <c r="W5" s="582"/>
      <c r="X5" s="582"/>
      <c r="Y5" s="582"/>
      <c r="Z5" s="582"/>
      <c r="AA5" s="582"/>
      <c r="AB5" s="564"/>
      <c r="AC5" s="564"/>
      <c r="AD5" s="564"/>
      <c r="AE5" s="564"/>
      <c r="AF5" s="565"/>
      <c r="AG5" s="597"/>
      <c r="AH5" s="598"/>
      <c r="AI5" s="598"/>
      <c r="AJ5" s="598"/>
      <c r="AK5" s="598"/>
      <c r="AL5" s="599"/>
    </row>
    <row r="6" spans="1:38" s="49" customFormat="1" ht="22.5" customHeight="1" x14ac:dyDescent="0.15">
      <c r="B6" s="576" t="s">
        <v>47</v>
      </c>
      <c r="C6" s="577"/>
      <c r="D6" s="577"/>
      <c r="E6" s="577"/>
      <c r="F6" s="577"/>
      <c r="G6" s="577"/>
      <c r="H6" s="577"/>
      <c r="I6" s="577"/>
      <c r="J6" s="577"/>
      <c r="K6" s="578"/>
      <c r="L6" s="566">
        <f>入力・分析シート!E52</f>
        <v>0</v>
      </c>
      <c r="M6" s="589"/>
      <c r="N6" s="589"/>
      <c r="O6" s="589"/>
      <c r="P6" s="590"/>
      <c r="Q6" s="566">
        <f>入力・分析シート!O52</f>
        <v>0</v>
      </c>
      <c r="R6" s="567"/>
      <c r="S6" s="567"/>
      <c r="T6" s="567"/>
      <c r="U6" s="583"/>
      <c r="V6" s="566">
        <f>L6+Q6</f>
        <v>0</v>
      </c>
      <c r="W6" s="567"/>
      <c r="X6" s="567"/>
      <c r="Y6" s="567"/>
      <c r="Z6" s="567"/>
      <c r="AA6" s="583"/>
      <c r="AB6" s="566">
        <f ca="1">入力・分析シート!AC52</f>
        <v>0</v>
      </c>
      <c r="AC6" s="567"/>
      <c r="AD6" s="567"/>
      <c r="AE6" s="567"/>
      <c r="AF6" s="568"/>
      <c r="AG6" s="600">
        <f ca="1">入力・分析シート!AH52</f>
        <v>0</v>
      </c>
      <c r="AH6" s="567"/>
      <c r="AI6" s="567"/>
      <c r="AJ6" s="567"/>
      <c r="AK6" s="567"/>
      <c r="AL6" s="568"/>
    </row>
    <row r="7" spans="1:38" s="49" customFormat="1" ht="22.5" customHeight="1" x14ac:dyDescent="0.15">
      <c r="B7" s="550"/>
      <c r="C7" s="585" t="s">
        <v>157</v>
      </c>
      <c r="D7" s="586"/>
      <c r="E7" s="586"/>
      <c r="F7" s="586"/>
      <c r="G7" s="586"/>
      <c r="H7" s="586"/>
      <c r="I7" s="586"/>
      <c r="J7" s="586"/>
      <c r="K7" s="587"/>
      <c r="L7" s="591" t="e">
        <f>"("&amp;TEXT(L6/入力・分析シート!$C$52,"0.0000")&amp;")"</f>
        <v>#DIV/0!</v>
      </c>
      <c r="M7" s="592"/>
      <c r="N7" s="592"/>
      <c r="O7" s="592"/>
      <c r="P7" s="593"/>
      <c r="Q7" s="569" t="e">
        <f>"("&amp;TEXT(Q6/入力・分析シート!$C$52,"0.0000")&amp;")"</f>
        <v>#DIV/0!</v>
      </c>
      <c r="R7" s="570"/>
      <c r="S7" s="570"/>
      <c r="T7" s="570"/>
      <c r="U7" s="584"/>
      <c r="V7" s="569" t="e">
        <f>"("&amp;TEXT(V6/入力・分析シート!$C$52,"0.0000")&amp;")"</f>
        <v>#DIV/0!</v>
      </c>
      <c r="W7" s="570"/>
      <c r="X7" s="570"/>
      <c r="Y7" s="570"/>
      <c r="Z7" s="570"/>
      <c r="AA7" s="584"/>
      <c r="AB7" s="569" t="e">
        <f ca="1">"("&amp;TEXT(AB6/入力・分析シート!$C$52,"0.0000")&amp;")"</f>
        <v>#DIV/0!</v>
      </c>
      <c r="AC7" s="570"/>
      <c r="AD7" s="570"/>
      <c r="AE7" s="570"/>
      <c r="AF7" s="571"/>
      <c r="AG7" s="601" t="e">
        <f ca="1">"("&amp;TEXT(AG6/入力・分析シート!$C$52,"0.0000")&amp;")"</f>
        <v>#DIV/0!</v>
      </c>
      <c r="AH7" s="570"/>
      <c r="AI7" s="570"/>
      <c r="AJ7" s="570"/>
      <c r="AK7" s="570"/>
      <c r="AL7" s="571"/>
    </row>
    <row r="8" spans="1:38" s="49" customFormat="1" ht="22.5" customHeight="1" x14ac:dyDescent="0.15">
      <c r="B8" s="550"/>
      <c r="C8" s="555" t="s">
        <v>55</v>
      </c>
      <c r="D8" s="556"/>
      <c r="E8" s="556"/>
      <c r="F8" s="556"/>
      <c r="G8" s="556"/>
      <c r="H8" s="556"/>
      <c r="I8" s="556"/>
      <c r="J8" s="556"/>
      <c r="K8" s="557"/>
      <c r="L8" s="552">
        <f ca="1">入力・分析シート!G52</f>
        <v>0</v>
      </c>
      <c r="M8" s="553"/>
      <c r="N8" s="553"/>
      <c r="O8" s="553"/>
      <c r="P8" s="554"/>
      <c r="Q8" s="552">
        <f ca="1">入力・分析シート!P52</f>
        <v>0</v>
      </c>
      <c r="R8" s="553"/>
      <c r="S8" s="553"/>
      <c r="T8" s="553"/>
      <c r="U8" s="554"/>
      <c r="V8" s="552">
        <f ca="1">L8+Q8</f>
        <v>0</v>
      </c>
      <c r="W8" s="553"/>
      <c r="X8" s="553"/>
      <c r="Y8" s="553"/>
      <c r="Z8" s="553"/>
      <c r="AA8" s="554"/>
      <c r="AB8" s="552">
        <f ca="1">入力・分析シート!AD52</f>
        <v>0</v>
      </c>
      <c r="AC8" s="553"/>
      <c r="AD8" s="553"/>
      <c r="AE8" s="553"/>
      <c r="AF8" s="559"/>
      <c r="AG8" s="558">
        <f ca="1">入力・分析シート!AI52</f>
        <v>0</v>
      </c>
      <c r="AH8" s="553"/>
      <c r="AI8" s="553"/>
      <c r="AJ8" s="553"/>
      <c r="AK8" s="553"/>
      <c r="AL8" s="559"/>
    </row>
    <row r="9" spans="1:38" s="49" customFormat="1" ht="22.5" customHeight="1" x14ac:dyDescent="0.15">
      <c r="B9" s="550"/>
      <c r="C9" s="560"/>
      <c r="D9" s="526" t="s">
        <v>158</v>
      </c>
      <c r="E9" s="527"/>
      <c r="F9" s="527"/>
      <c r="G9" s="527"/>
      <c r="H9" s="527"/>
      <c r="I9" s="527"/>
      <c r="J9" s="527"/>
      <c r="K9" s="528"/>
      <c r="L9" s="518" t="e">
        <f ca="1">"("&amp;TEXT(L8/入力・分析シート!$C$52,"0.0000")&amp;")"</f>
        <v>#DIV/0!</v>
      </c>
      <c r="M9" s="487"/>
      <c r="N9" s="487"/>
      <c r="O9" s="487"/>
      <c r="P9" s="519"/>
      <c r="Q9" s="518" t="e">
        <f ca="1">"("&amp;TEXT(Q8/入力・分析シート!$C$52,"0.0000")&amp;")"</f>
        <v>#DIV/0!</v>
      </c>
      <c r="R9" s="487"/>
      <c r="S9" s="487"/>
      <c r="T9" s="487"/>
      <c r="U9" s="519"/>
      <c r="V9" s="518" t="e">
        <f ca="1">"("&amp;TEXT(V8/入力・分析シート!$C$52,"0.0000")&amp;")"</f>
        <v>#DIV/0!</v>
      </c>
      <c r="W9" s="487"/>
      <c r="X9" s="487"/>
      <c r="Y9" s="487"/>
      <c r="Z9" s="487"/>
      <c r="AA9" s="519"/>
      <c r="AB9" s="518" t="e">
        <f ca="1">"("&amp;TEXT(AB8/入力・分析シート!$C$52,"0.0000")&amp;")"</f>
        <v>#DIV/0!</v>
      </c>
      <c r="AC9" s="487"/>
      <c r="AD9" s="487"/>
      <c r="AE9" s="487"/>
      <c r="AF9" s="488"/>
      <c r="AG9" s="486" t="e">
        <f ca="1">"("&amp;TEXT(AG8/入力・分析シート!$C$52,"0.0000")&amp;")"</f>
        <v>#DIV/0!</v>
      </c>
      <c r="AH9" s="487"/>
      <c r="AI9" s="487"/>
      <c r="AJ9" s="487"/>
      <c r="AK9" s="487"/>
      <c r="AL9" s="488"/>
    </row>
    <row r="10" spans="1:38" s="49" customFormat="1" ht="22.5" customHeight="1" x14ac:dyDescent="0.15">
      <c r="B10" s="550"/>
      <c r="C10" s="560"/>
      <c r="D10" s="508" t="s">
        <v>56</v>
      </c>
      <c r="E10" s="509"/>
      <c r="F10" s="509"/>
      <c r="G10" s="509"/>
      <c r="H10" s="509"/>
      <c r="I10" s="509"/>
      <c r="J10" s="509"/>
      <c r="K10" s="510"/>
      <c r="L10" s="579">
        <f ca="1">入力・分析シート!I52</f>
        <v>0</v>
      </c>
      <c r="M10" s="490"/>
      <c r="N10" s="490"/>
      <c r="O10" s="490"/>
      <c r="P10" s="580"/>
      <c r="Q10" s="579">
        <f ca="1">入力・分析シート!Q52</f>
        <v>0</v>
      </c>
      <c r="R10" s="490"/>
      <c r="S10" s="490"/>
      <c r="T10" s="490"/>
      <c r="U10" s="580"/>
      <c r="V10" s="579">
        <f ca="1">L10+Q10</f>
        <v>0</v>
      </c>
      <c r="W10" s="490"/>
      <c r="X10" s="490"/>
      <c r="Y10" s="490"/>
      <c r="Z10" s="490"/>
      <c r="AA10" s="580"/>
      <c r="AB10" s="579">
        <f ca="1">入力・分析シート!AE52</f>
        <v>0</v>
      </c>
      <c r="AC10" s="490"/>
      <c r="AD10" s="490"/>
      <c r="AE10" s="490"/>
      <c r="AF10" s="491"/>
      <c r="AG10" s="489">
        <f ca="1">入力・分析シート!AJ52</f>
        <v>0</v>
      </c>
      <c r="AH10" s="490"/>
      <c r="AI10" s="490"/>
      <c r="AJ10" s="490"/>
      <c r="AK10" s="490"/>
      <c r="AL10" s="491"/>
    </row>
    <row r="11" spans="1:38" s="49" customFormat="1" ht="22.5" customHeight="1" x14ac:dyDescent="0.15">
      <c r="B11" s="551"/>
      <c r="C11" s="561"/>
      <c r="D11" s="536" t="s">
        <v>54</v>
      </c>
      <c r="E11" s="537"/>
      <c r="F11" s="537"/>
      <c r="G11" s="537"/>
      <c r="H11" s="537"/>
      <c r="I11" s="537"/>
      <c r="J11" s="537"/>
      <c r="K11" s="538"/>
      <c r="L11" s="505" t="e">
        <f ca="1">"("&amp;TEXT(L10/入力・分析シート!$C$52,"0.0000")&amp;")"</f>
        <v>#DIV/0!</v>
      </c>
      <c r="M11" s="506"/>
      <c r="N11" s="506"/>
      <c r="O11" s="506"/>
      <c r="P11" s="542"/>
      <c r="Q11" s="505" t="e">
        <f ca="1">"("&amp;TEXT(Q10/入力・分析シート!$C$52,"0.0000")&amp;")"</f>
        <v>#DIV/0!</v>
      </c>
      <c r="R11" s="506"/>
      <c r="S11" s="506"/>
      <c r="T11" s="506"/>
      <c r="U11" s="542"/>
      <c r="V11" s="505" t="e">
        <f ca="1">"("&amp;TEXT(V10/入力・分析シート!$C$52,"0.0000")&amp;")"</f>
        <v>#DIV/0!</v>
      </c>
      <c r="W11" s="506"/>
      <c r="X11" s="506"/>
      <c r="Y11" s="506"/>
      <c r="Z11" s="506"/>
      <c r="AA11" s="542"/>
      <c r="AB11" s="505" t="e">
        <f ca="1">"("&amp;TEXT(AB10/入力・分析シート!$C$52,"0.0000")&amp;")"</f>
        <v>#DIV/0!</v>
      </c>
      <c r="AC11" s="506"/>
      <c r="AD11" s="506"/>
      <c r="AE11" s="506"/>
      <c r="AF11" s="507"/>
      <c r="AG11" s="548" t="e">
        <f ca="1">"("&amp;TEXT(AG10/入力・分析シート!$C$52,"0.0000")&amp;")"</f>
        <v>#DIV/0!</v>
      </c>
      <c r="AH11" s="506"/>
      <c r="AI11" s="506"/>
      <c r="AJ11" s="506"/>
      <c r="AK11" s="506"/>
      <c r="AL11" s="507"/>
    </row>
    <row r="12" spans="1:38" s="49" customFormat="1" ht="22.5" customHeight="1" x14ac:dyDescent="0.15">
      <c r="B12" s="539" t="s">
        <v>57</v>
      </c>
      <c r="C12" s="540"/>
      <c r="D12" s="540"/>
      <c r="E12" s="540"/>
      <c r="F12" s="540"/>
      <c r="G12" s="540"/>
      <c r="H12" s="540"/>
      <c r="I12" s="540"/>
      <c r="J12" s="540"/>
      <c r="K12" s="541"/>
      <c r="L12" s="520" t="s">
        <v>166</v>
      </c>
      <c r="M12" s="521"/>
      <c r="N12" s="521"/>
      <c r="O12" s="521"/>
      <c r="P12" s="522"/>
      <c r="Q12" s="520" t="s">
        <v>166</v>
      </c>
      <c r="R12" s="521"/>
      <c r="S12" s="521"/>
      <c r="T12" s="521"/>
      <c r="U12" s="522"/>
      <c r="V12" s="514">
        <f>入力・分析シート!S52</f>
        <v>0</v>
      </c>
      <c r="W12" s="515"/>
      <c r="X12" s="515"/>
      <c r="Y12" s="515"/>
      <c r="Z12" s="515"/>
      <c r="AA12" s="516"/>
      <c r="AB12" s="514">
        <f ca="1">入力・分析シート!AF52</f>
        <v>0</v>
      </c>
      <c r="AC12" s="515"/>
      <c r="AD12" s="515"/>
      <c r="AE12" s="515"/>
      <c r="AF12" s="543"/>
      <c r="AG12" s="549">
        <f ca="1">入力・分析シート!AK52</f>
        <v>0</v>
      </c>
      <c r="AH12" s="515"/>
      <c r="AI12" s="515"/>
      <c r="AJ12" s="515"/>
      <c r="AK12" s="515"/>
      <c r="AL12" s="543"/>
    </row>
    <row r="13" spans="1:38" s="49" customFormat="1" ht="22.5" customHeight="1" thickBot="1" x14ac:dyDescent="0.2">
      <c r="B13" s="57"/>
      <c r="C13" s="523" t="s">
        <v>58</v>
      </c>
      <c r="D13" s="524"/>
      <c r="E13" s="524"/>
      <c r="F13" s="524"/>
      <c r="G13" s="524"/>
      <c r="H13" s="524"/>
      <c r="I13" s="524"/>
      <c r="J13" s="524"/>
      <c r="K13" s="525"/>
      <c r="L13" s="502" t="s">
        <v>166</v>
      </c>
      <c r="M13" s="503"/>
      <c r="N13" s="503"/>
      <c r="O13" s="503"/>
      <c r="P13" s="504"/>
      <c r="Q13" s="502" t="s">
        <v>166</v>
      </c>
      <c r="R13" s="503"/>
      <c r="S13" s="503"/>
      <c r="T13" s="503"/>
      <c r="U13" s="504"/>
      <c r="V13" s="511">
        <f>入力・分析シート!U52</f>
        <v>0</v>
      </c>
      <c r="W13" s="512"/>
      <c r="X13" s="512"/>
      <c r="Y13" s="512"/>
      <c r="Z13" s="512"/>
      <c r="AA13" s="517"/>
      <c r="AB13" s="511">
        <f ca="1">入力・分析シート!AG52</f>
        <v>0</v>
      </c>
      <c r="AC13" s="512"/>
      <c r="AD13" s="512"/>
      <c r="AE13" s="512"/>
      <c r="AF13" s="513"/>
      <c r="AG13" s="483">
        <f ca="1">入力・分析シート!AL52</f>
        <v>0</v>
      </c>
      <c r="AH13" s="484"/>
      <c r="AI13" s="484"/>
      <c r="AJ13" s="484"/>
      <c r="AK13" s="484"/>
      <c r="AL13" s="485"/>
    </row>
    <row r="14" spans="1:38" s="49" customFormat="1" ht="22.5" customHeight="1" x14ac:dyDescent="0.15">
      <c r="B14" s="59" t="s">
        <v>168</v>
      </c>
      <c r="C14" s="60" t="s">
        <v>65</v>
      </c>
    </row>
    <row r="15" spans="1:38" s="49" customFormat="1" ht="15" customHeight="1" x14ac:dyDescent="0.15"/>
    <row r="16" spans="1:38" s="49" customFormat="1" ht="30" customHeight="1" x14ac:dyDescent="0.15">
      <c r="A16" s="51" t="s">
        <v>160</v>
      </c>
      <c r="C16" s="52" t="s">
        <v>167</v>
      </c>
    </row>
    <row r="17" spans="1:39" s="49" customFormat="1" ht="22.5" customHeight="1" x14ac:dyDescent="0.15"/>
    <row r="18" spans="1:39" s="49" customFormat="1" ht="22.5" customHeight="1" x14ac:dyDescent="0.15">
      <c r="B18" s="547"/>
      <c r="C18" s="547"/>
      <c r="D18" s="547"/>
      <c r="E18" s="547"/>
      <c r="F18" s="547"/>
      <c r="G18" s="547"/>
      <c r="H18" s="547"/>
      <c r="I18" s="547"/>
      <c r="J18" s="547"/>
      <c r="K18" s="547"/>
      <c r="L18" s="547"/>
      <c r="M18" s="547"/>
      <c r="N18" s="547"/>
      <c r="O18" s="547"/>
      <c r="P18" s="547"/>
      <c r="Q18" s="547"/>
      <c r="R18" s="547"/>
      <c r="S18" s="547"/>
      <c r="T18" s="547"/>
      <c r="U18" s="547"/>
      <c r="V18" s="547"/>
      <c r="W18" s="547"/>
      <c r="X18" s="547"/>
      <c r="Y18" s="547"/>
      <c r="Z18" s="547"/>
      <c r="AA18" s="547"/>
      <c r="AB18" s="547"/>
      <c r="AC18" s="547"/>
      <c r="AD18" s="547"/>
      <c r="AE18" s="547"/>
      <c r="AF18" s="547"/>
      <c r="AG18" s="547"/>
      <c r="AH18" s="547"/>
      <c r="AI18" s="547"/>
      <c r="AJ18" s="547"/>
      <c r="AK18" s="547"/>
      <c r="AL18" s="547"/>
      <c r="AM18" s="547"/>
    </row>
    <row r="19" spans="1:39" s="49" customFormat="1" ht="22.5" customHeight="1" x14ac:dyDescent="0.15">
      <c r="B19" s="547"/>
      <c r="C19" s="547"/>
      <c r="D19" s="547"/>
      <c r="E19" s="547"/>
      <c r="F19" s="547"/>
      <c r="G19" s="547"/>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row>
    <row r="20" spans="1:39" s="49" customFormat="1" ht="22.5" customHeight="1" x14ac:dyDescent="0.15"/>
    <row r="21" spans="1:39" s="53" customFormat="1" ht="30" customHeight="1" x14ac:dyDescent="0.15">
      <c r="A21" s="51" t="s">
        <v>160</v>
      </c>
      <c r="C21" s="52" t="s">
        <v>159</v>
      </c>
    </row>
    <row r="22" spans="1:39" s="53" customFormat="1" ht="12" customHeight="1" x14ac:dyDescent="0.15"/>
    <row r="23" spans="1:39" s="53" customFormat="1" ht="30" customHeight="1" x14ac:dyDescent="0.15">
      <c r="B23" s="54" t="s">
        <v>163</v>
      </c>
      <c r="C23" s="55"/>
      <c r="D23" s="55" t="s">
        <v>59</v>
      </c>
    </row>
    <row r="24" spans="1:39" s="53" customFormat="1" ht="30" customHeight="1" x14ac:dyDescent="0.15">
      <c r="C24" s="55" t="s">
        <v>161</v>
      </c>
    </row>
    <row r="25" spans="1:39" s="53" customFormat="1" ht="22.5" customHeight="1" x14ac:dyDescent="0.15">
      <c r="C25" s="501" t="s">
        <v>164</v>
      </c>
      <c r="D25" s="501"/>
      <c r="E25" s="501"/>
      <c r="F25" s="501"/>
      <c r="G25" s="501"/>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c r="AK25" s="501"/>
      <c r="AL25" s="501"/>
      <c r="AM25" s="501"/>
    </row>
    <row r="26" spans="1:39" s="56" customFormat="1" ht="22.5" customHeight="1" x14ac:dyDescent="0.15">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1"/>
      <c r="AH26" s="501"/>
      <c r="AI26" s="501"/>
      <c r="AJ26" s="501"/>
      <c r="AK26" s="501"/>
      <c r="AL26" s="501"/>
      <c r="AM26" s="501"/>
    </row>
    <row r="27" spans="1:39" s="56" customFormat="1" ht="22.5" customHeight="1" x14ac:dyDescent="0.15">
      <c r="C27" s="501" t="str">
        <f>"・　このような直接効果 "&amp;TEXT(L6,"###,###,##0")&amp;入力・分析シート!C12&amp;" と、間接効果 "&amp;TEXT(Q6,"###,###,##0")&amp;入力・分析シート!C12&amp;" を合わせたものが第1次波及効果で、"&amp;TEXT(V6,"###,###,##0")&amp;入力・分析シート!C12&amp;" の生産誘発額となる。"</f>
        <v>・　このような直接効果 0千円 と、間接効果 0千円 を合わせたものが第1次波及効果で、0千円 の生産誘発額となる。</v>
      </c>
      <c r="D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row>
    <row r="28" spans="1:39" s="56" customFormat="1" ht="22.5" customHeight="1" x14ac:dyDescent="0.15">
      <c r="C28" s="501"/>
      <c r="D28" s="501"/>
      <c r="E28" s="501"/>
      <c r="F28" s="501"/>
      <c r="G28" s="501"/>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1"/>
      <c r="AL28" s="501"/>
      <c r="AM28" s="501"/>
    </row>
    <row r="29" spans="1:39" s="56" customFormat="1" ht="22.5" customHeight="1" x14ac:dyDescent="0.15">
      <c r="C29" s="501" t="str">
        <f ca="1">"・　なお、生産活動に伴い、粗付加価値（生産額から原材料等の使用分を控除したもので、賃金・利潤等によって構成される。総生産の概念とほぼ一致する。）が発生するが、第一次波及効果の生産誘発額に占める粗付加価値誘発額は "&amp;TEXT(V8,"###,###,##0")&amp;入力・分析シート!C12&amp;" であり、そのうち、賃金に相当する雇用者所得誘発額は "&amp;TEXT(V10,"###,###,##0")&amp;入力・分析シート!C12&amp;" である。"</f>
        <v>・　なお、生産活動に伴い、粗付加価値（生産額から原材料等の使用分を控除したもので、賃金・利潤等によって構成される。総生産の概念とほぼ一致する。）が発生するが、第一次波及効果の生産誘発額に占める粗付加価値誘発額は 0千円 であり、そのうち、賃金に相当する雇用者所得誘発額は 0千円 である。</v>
      </c>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1"/>
    </row>
    <row r="30" spans="1:39" s="55" customFormat="1" ht="22.5" customHeight="1" x14ac:dyDescent="0.15">
      <c r="C30" s="501"/>
      <c r="D30" s="501"/>
      <c r="E30" s="501"/>
      <c r="F30" s="501"/>
      <c r="G30" s="501"/>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1"/>
      <c r="AM30" s="501"/>
    </row>
    <row r="31" spans="1:39" s="55" customFormat="1" ht="24" customHeight="1" x14ac:dyDescent="0.15">
      <c r="C31" s="501"/>
      <c r="D31" s="501"/>
      <c r="E31" s="501"/>
      <c r="F31" s="501"/>
      <c r="G31" s="501"/>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501"/>
      <c r="AI31" s="501"/>
      <c r="AJ31" s="501"/>
      <c r="AK31" s="501"/>
      <c r="AL31" s="501"/>
      <c r="AM31" s="501"/>
    </row>
    <row r="32" spans="1:39" s="55" customFormat="1" ht="22.5" customHeight="1" x14ac:dyDescent="0.15">
      <c r="C32" s="501" t="str">
        <f>"・　また、雇用誘発効果については、誘発される就業者数は "&amp;TEXT(V12,"###,###,##0")&amp;"人、誘発される雇用者数は、 "&amp;TEXT(V13,"###,###,##0")&amp;"人 となる。"</f>
        <v>・　また、雇用誘発効果については、誘発される就業者数は 0人、誘発される雇用者数は、 0人 となる。</v>
      </c>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row>
    <row r="33" spans="2:39" s="55" customFormat="1" ht="22.5" customHeight="1" x14ac:dyDescent="0.15">
      <c r="C33" s="501"/>
      <c r="D33" s="501"/>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row>
    <row r="34" spans="2:39" s="55" customFormat="1" ht="22.5" customHeight="1" x14ac:dyDescent="0.15"/>
    <row r="35" spans="2:39" s="55" customFormat="1" ht="30" customHeight="1" x14ac:dyDescent="0.15">
      <c r="B35" s="54" t="s">
        <v>165</v>
      </c>
      <c r="D35" s="55" t="s">
        <v>155</v>
      </c>
    </row>
    <row r="36" spans="2:39" s="55" customFormat="1" ht="22.5" customHeight="1" x14ac:dyDescent="0.15">
      <c r="C36" s="501" t="str">
        <f ca="1">"・　第一次波及効果から誘発された雇用者所得 "&amp;TEXT(V10,"###,###,##0")&amp;入力・分析シート!C12&amp;" の一部は消費需要に回り、再び生産を誘発する。これが第二次波及効果で、 "&amp;TEXT(AB6,"###,###,##0")&amp;入力・分析シート!C12&amp;" の生産誘発額となる。"</f>
        <v>・　第一次波及効果から誘発された雇用者所得 0千円 の一部は消費需要に回り、再び生産を誘発する。これが第二次波及効果で、 0千円 の生産誘発額となる。</v>
      </c>
      <c r="D36" s="501"/>
      <c r="E36" s="501"/>
      <c r="F36" s="501"/>
      <c r="G36" s="501"/>
      <c r="H36" s="501"/>
      <c r="I36" s="501"/>
      <c r="J36" s="501"/>
      <c r="K36" s="501"/>
      <c r="L36" s="501"/>
      <c r="M36" s="501"/>
      <c r="N36" s="501"/>
      <c r="O36" s="501"/>
      <c r="P36" s="501"/>
      <c r="Q36" s="501"/>
      <c r="R36" s="501"/>
      <c r="S36" s="501"/>
      <c r="T36" s="501"/>
      <c r="U36" s="501"/>
      <c r="V36" s="501"/>
      <c r="W36" s="501"/>
      <c r="X36" s="501"/>
      <c r="Y36" s="501"/>
      <c r="Z36" s="501"/>
      <c r="AA36" s="501"/>
      <c r="AB36" s="501"/>
      <c r="AC36" s="501"/>
      <c r="AD36" s="501"/>
      <c r="AE36" s="501"/>
      <c r="AF36" s="501"/>
      <c r="AG36" s="501"/>
      <c r="AH36" s="501"/>
      <c r="AI36" s="501"/>
      <c r="AJ36" s="501"/>
      <c r="AK36" s="501"/>
      <c r="AL36" s="501"/>
      <c r="AM36" s="501"/>
    </row>
    <row r="37" spans="2:39" s="55" customFormat="1" ht="22.5" customHeight="1" x14ac:dyDescent="0.15">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1"/>
      <c r="AH37" s="501"/>
      <c r="AI37" s="501"/>
      <c r="AJ37" s="501"/>
      <c r="AK37" s="501"/>
      <c r="AL37" s="501"/>
      <c r="AM37" s="501"/>
    </row>
    <row r="38" spans="2:39" s="55" customFormat="1" ht="22.5" customHeight="1" x14ac:dyDescent="0.15">
      <c r="C38" s="501" t="str">
        <f ca="1">"・　また、雇用誘発効果については、誘発される就業者数は "&amp;TEXT(AB12,"###,###,##0")&amp;"人、誘発される雇用者数は、 "&amp;TEXT(AB13,"###,###,##0")&amp;"人 となる。"</f>
        <v>・　また、雇用誘発効果については、誘発される就業者数は 0人、誘発される雇用者数は、 0人 となる。</v>
      </c>
      <c r="D38" s="501"/>
      <c r="E38" s="501"/>
      <c r="F38" s="501"/>
      <c r="G38" s="501"/>
      <c r="H38" s="501"/>
      <c r="I38" s="501"/>
      <c r="J38" s="501"/>
      <c r="K38" s="501"/>
      <c r="L38" s="501"/>
      <c r="M38" s="501"/>
      <c r="N38" s="501"/>
      <c r="O38" s="501"/>
      <c r="P38" s="501"/>
      <c r="Q38" s="501"/>
      <c r="R38" s="501"/>
      <c r="S38" s="501"/>
      <c r="T38" s="501"/>
      <c r="U38" s="501"/>
      <c r="V38" s="501"/>
      <c r="W38" s="501"/>
      <c r="X38" s="501"/>
      <c r="Y38" s="501"/>
      <c r="Z38" s="501"/>
      <c r="AA38" s="501"/>
      <c r="AB38" s="501"/>
      <c r="AC38" s="501"/>
      <c r="AD38" s="501"/>
      <c r="AE38" s="501"/>
      <c r="AF38" s="501"/>
      <c r="AG38" s="501"/>
      <c r="AH38" s="501"/>
      <c r="AI38" s="501"/>
      <c r="AJ38" s="501"/>
      <c r="AK38" s="501"/>
      <c r="AL38" s="501"/>
      <c r="AM38" s="501"/>
    </row>
    <row r="39" spans="2:39" s="55" customFormat="1" ht="18" customHeight="1" x14ac:dyDescent="0.15">
      <c r="C39" s="501"/>
      <c r="D39" s="501"/>
      <c r="E39" s="501"/>
      <c r="F39" s="501"/>
      <c r="G39" s="501"/>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row>
    <row r="40" spans="2:39" s="55" customFormat="1" ht="12.75" customHeight="1" x14ac:dyDescent="0.15"/>
    <row r="41" spans="2:39" s="55" customFormat="1" ht="30" customHeight="1" x14ac:dyDescent="0.15">
      <c r="B41" s="54" t="s">
        <v>162</v>
      </c>
      <c r="D41" s="55" t="s">
        <v>48</v>
      </c>
    </row>
    <row r="42" spans="2:39" s="55" customFormat="1" ht="22.5" customHeight="1" x14ac:dyDescent="0.15">
      <c r="C42" s="501" t="e">
        <f ca="1">"・　第一次波及効果 "&amp;TEXT(V6,"###,###,##0")&amp;入力・分析シート!C12&amp;" と第二次波及効果 "&amp;TEXT(AB6,"###,###,##0")&amp;入力・分析シート!C12&amp;" を合わせたものが総効果で、 "&amp;TEXT(AG6,"###,###,##0")&amp;入力・分析シート!C12&amp;" の生産誘発額（波及効果倍率 "&amp;TEXT(-AG7,"0.00")&amp;" 倍）となる。そのうち、粗付加価値誘発額は "&amp;TEXT(AG8,"###,###,##0")&amp;入力・分析シート!C12&amp;"、さらにそのうち、雇用者所得誘発額は "&amp;TEXT(AG10,"###,###,##0")&amp;入力・分析シート!C12&amp;" となっている。"</f>
        <v>#DIV/0!</v>
      </c>
      <c r="D42" s="501"/>
      <c r="E42" s="501"/>
      <c r="F42" s="501"/>
      <c r="G42" s="501"/>
      <c r="H42" s="501"/>
      <c r="I42" s="501"/>
      <c r="J42" s="501"/>
      <c r="K42" s="501"/>
      <c r="L42" s="501"/>
      <c r="M42" s="501"/>
      <c r="N42" s="501"/>
      <c r="O42" s="501"/>
      <c r="P42" s="501"/>
      <c r="Q42" s="501"/>
      <c r="R42" s="501"/>
      <c r="S42" s="501"/>
      <c r="T42" s="501"/>
      <c r="U42" s="501"/>
      <c r="V42" s="501"/>
      <c r="W42" s="501"/>
      <c r="X42" s="501"/>
      <c r="Y42" s="501"/>
      <c r="Z42" s="501"/>
      <c r="AA42" s="501"/>
      <c r="AB42" s="501"/>
      <c r="AC42" s="501"/>
      <c r="AD42" s="501"/>
      <c r="AE42" s="501"/>
      <c r="AF42" s="501"/>
      <c r="AG42" s="501"/>
      <c r="AH42" s="501"/>
      <c r="AI42" s="501"/>
      <c r="AJ42" s="501"/>
      <c r="AK42" s="501"/>
      <c r="AL42" s="501"/>
      <c r="AM42" s="501"/>
    </row>
    <row r="43" spans="2:39" s="55" customFormat="1" ht="22.5" customHeight="1" x14ac:dyDescent="0.15">
      <c r="C43" s="501"/>
      <c r="D43" s="501"/>
      <c r="E43" s="501"/>
      <c r="F43" s="501"/>
      <c r="G43" s="501"/>
      <c r="H43" s="501"/>
      <c r="I43" s="501"/>
      <c r="J43" s="501"/>
      <c r="K43" s="501"/>
      <c r="L43" s="501"/>
      <c r="M43" s="501"/>
      <c r="N43" s="501"/>
      <c r="O43" s="501"/>
      <c r="P43" s="501"/>
      <c r="Q43" s="501"/>
      <c r="R43" s="501"/>
      <c r="S43" s="501"/>
      <c r="T43" s="501"/>
      <c r="U43" s="501"/>
      <c r="V43" s="501"/>
      <c r="W43" s="501"/>
      <c r="X43" s="501"/>
      <c r="Y43" s="501"/>
      <c r="Z43" s="501"/>
      <c r="AA43" s="501"/>
      <c r="AB43" s="501"/>
      <c r="AC43" s="501"/>
      <c r="AD43" s="501"/>
      <c r="AE43" s="501"/>
      <c r="AF43" s="501"/>
      <c r="AG43" s="501"/>
      <c r="AH43" s="501"/>
      <c r="AI43" s="501"/>
      <c r="AJ43" s="501"/>
      <c r="AK43" s="501"/>
      <c r="AL43" s="501"/>
      <c r="AM43" s="501"/>
    </row>
    <row r="44" spans="2:39" s="55" customFormat="1" ht="23.25" customHeight="1" x14ac:dyDescent="0.15">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1"/>
      <c r="AE44" s="501"/>
      <c r="AF44" s="501"/>
      <c r="AG44" s="501"/>
      <c r="AH44" s="501"/>
      <c r="AI44" s="501"/>
      <c r="AJ44" s="501"/>
      <c r="AK44" s="501"/>
      <c r="AL44" s="501"/>
      <c r="AM44" s="501"/>
    </row>
    <row r="45" spans="2:39" s="55" customFormat="1" ht="22.5" customHeight="1" x14ac:dyDescent="0.15">
      <c r="C45" s="501" t="str">
        <f ca="1">"・　また、雇用誘発効果については、誘発される就業者数（雇用者数）は、第一次波及効果と第二次波及効果を合わせて "&amp;TEXT(AG12,"###,###,##0")&amp;"人（ "&amp;TEXT(AG13,"###,###,##0")&amp;"人）となる。"</f>
        <v>・　また、雇用誘発効果については、誘発される就業者数（雇用者数）は、第一次波及効果と第二次波及効果を合わせて 0人（ 0人）となる。</v>
      </c>
      <c r="D45" s="501"/>
      <c r="E45" s="501"/>
      <c r="F45" s="501"/>
      <c r="G45" s="501"/>
      <c r="H45" s="501"/>
      <c r="I45" s="501"/>
      <c r="J45" s="501"/>
      <c r="K45" s="501"/>
      <c r="L45" s="501"/>
      <c r="M45" s="501"/>
      <c r="N45" s="501"/>
      <c r="O45" s="501"/>
      <c r="P45" s="501"/>
      <c r="Q45" s="501"/>
      <c r="R45" s="501"/>
      <c r="S45" s="501"/>
      <c r="T45" s="501"/>
      <c r="U45" s="501"/>
      <c r="V45" s="501"/>
      <c r="W45" s="501"/>
      <c r="X45" s="501"/>
      <c r="Y45" s="501"/>
      <c r="Z45" s="501"/>
      <c r="AA45" s="501"/>
      <c r="AB45" s="501"/>
      <c r="AC45" s="501"/>
      <c r="AD45" s="501"/>
      <c r="AE45" s="501"/>
      <c r="AF45" s="501"/>
      <c r="AG45" s="501"/>
      <c r="AH45" s="501"/>
      <c r="AI45" s="501"/>
      <c r="AJ45" s="501"/>
      <c r="AK45" s="501"/>
      <c r="AL45" s="501"/>
      <c r="AM45" s="501"/>
    </row>
    <row r="46" spans="2:39" s="55" customFormat="1" ht="22.5" customHeight="1" thickBot="1" x14ac:dyDescent="0.2">
      <c r="C46" s="501"/>
      <c r="D46" s="501"/>
      <c r="E46" s="501"/>
      <c r="F46" s="501"/>
      <c r="G46" s="501"/>
      <c r="H46" s="501"/>
      <c r="I46" s="501"/>
      <c r="J46" s="501"/>
      <c r="K46" s="501"/>
      <c r="L46" s="501"/>
      <c r="M46" s="501"/>
      <c r="N46" s="501"/>
      <c r="O46" s="501"/>
      <c r="P46" s="501"/>
      <c r="Q46" s="501"/>
      <c r="R46" s="501"/>
      <c r="S46" s="501"/>
      <c r="T46" s="501"/>
      <c r="U46" s="501"/>
      <c r="V46" s="501"/>
      <c r="W46" s="501"/>
      <c r="X46" s="501"/>
      <c r="Y46" s="501"/>
      <c r="Z46" s="501"/>
      <c r="AA46" s="501"/>
      <c r="AB46" s="501"/>
      <c r="AC46" s="501"/>
      <c r="AD46" s="501"/>
      <c r="AE46" s="501"/>
      <c r="AF46" s="501"/>
      <c r="AG46" s="501"/>
      <c r="AH46" s="501"/>
      <c r="AI46" s="501"/>
      <c r="AJ46" s="501"/>
      <c r="AK46" s="501"/>
      <c r="AL46" s="501"/>
      <c r="AM46" s="501"/>
    </row>
    <row r="47" spans="2:39" s="9" customFormat="1" ht="15" customHeight="1" thickBot="1" x14ac:dyDescent="0.2">
      <c r="Z47" s="492" t="s">
        <v>175</v>
      </c>
      <c r="AA47" s="493"/>
      <c r="AB47" s="493"/>
      <c r="AC47" s="493"/>
      <c r="AD47" s="493"/>
      <c r="AE47" s="493"/>
      <c r="AF47" s="493"/>
      <c r="AG47" s="493"/>
      <c r="AH47" s="493"/>
      <c r="AI47" s="493"/>
      <c r="AJ47" s="493"/>
      <c r="AK47" s="493"/>
      <c r="AL47" s="494"/>
    </row>
    <row r="48" spans="2:39" s="9" customFormat="1" ht="15" customHeight="1" x14ac:dyDescent="0.15">
      <c r="B48" s="8" t="s">
        <v>102</v>
      </c>
      <c r="C48" s="544" t="s">
        <v>0</v>
      </c>
      <c r="D48" s="545"/>
      <c r="E48" s="545"/>
      <c r="F48" s="545"/>
      <c r="G48" s="545"/>
      <c r="H48" s="546"/>
      <c r="O48" s="13" t="s">
        <v>70</v>
      </c>
      <c r="Z48" s="495"/>
      <c r="AA48" s="496"/>
      <c r="AB48" s="496"/>
      <c r="AC48" s="496"/>
      <c r="AD48" s="496"/>
      <c r="AE48" s="496"/>
      <c r="AF48" s="496"/>
      <c r="AG48" s="496"/>
      <c r="AH48" s="496"/>
      <c r="AI48" s="496"/>
      <c r="AJ48" s="496"/>
      <c r="AK48" s="496"/>
      <c r="AL48" s="497"/>
    </row>
    <row r="49" spans="1:39" s="9" customFormat="1" ht="15" customHeight="1" thickBot="1" x14ac:dyDescent="0.2">
      <c r="C49" s="533" t="str">
        <f>TEXT(入力・分析シート!C52,"###,###,##0")&amp;" "&amp;入力・分析シート!C12</f>
        <v>0 千円</v>
      </c>
      <c r="D49" s="534"/>
      <c r="E49" s="534"/>
      <c r="F49" s="534"/>
      <c r="G49" s="534"/>
      <c r="H49" s="535"/>
      <c r="O49" s="13" t="s">
        <v>74</v>
      </c>
      <c r="Z49" s="498"/>
      <c r="AA49" s="499"/>
      <c r="AB49" s="499"/>
      <c r="AC49" s="499"/>
      <c r="AD49" s="499"/>
      <c r="AE49" s="499"/>
      <c r="AF49" s="499"/>
      <c r="AG49" s="499"/>
      <c r="AH49" s="499"/>
      <c r="AI49" s="499"/>
      <c r="AJ49" s="499"/>
      <c r="AK49" s="499"/>
      <c r="AL49" s="500"/>
    </row>
    <row r="50" spans="1:39" s="9" customFormat="1" ht="15" customHeight="1" thickBot="1" x14ac:dyDescent="0.2">
      <c r="E50" s="10"/>
      <c r="O50" s="13" t="s">
        <v>72</v>
      </c>
    </row>
    <row r="51" spans="1:39" s="9" customFormat="1" ht="15" customHeight="1" x14ac:dyDescent="0.15">
      <c r="B51" s="8" t="s">
        <v>103</v>
      </c>
      <c r="C51" s="446" t="s">
        <v>1</v>
      </c>
      <c r="D51" s="447"/>
      <c r="E51" s="447"/>
      <c r="F51" s="447"/>
      <c r="G51" s="447"/>
      <c r="H51" s="448"/>
      <c r="O51" s="13" t="s">
        <v>73</v>
      </c>
    </row>
    <row r="52" spans="1:39" s="9" customFormat="1" ht="15" customHeight="1" thickBot="1" x14ac:dyDescent="0.2">
      <c r="B52" s="14" t="s">
        <v>140</v>
      </c>
      <c r="C52" s="449" t="e">
        <f>TEXT(入力・分析シート!E52/入力・分析シート!C52,"0.000000")</f>
        <v>#DIV/0!</v>
      </c>
      <c r="D52" s="450"/>
      <c r="E52" s="450"/>
      <c r="F52" s="450"/>
      <c r="G52" s="450"/>
      <c r="H52" s="451"/>
      <c r="I52" s="11"/>
      <c r="J52" s="12"/>
      <c r="K52" s="12"/>
      <c r="L52" s="12"/>
    </row>
    <row r="53" spans="1:39" s="9" customFormat="1" ht="15" customHeight="1" x14ac:dyDescent="0.1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row>
    <row r="54" spans="1:39" s="9" customFormat="1" ht="15" customHeight="1" thickBot="1" x14ac:dyDescent="0.2">
      <c r="A54" s="19"/>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M54" s="19"/>
    </row>
    <row r="55" spans="1:39" s="9" customFormat="1" ht="15" customHeight="1" x14ac:dyDescent="0.15">
      <c r="A55" s="19"/>
      <c r="B55" s="24" t="s">
        <v>104</v>
      </c>
      <c r="C55" s="437" t="s">
        <v>64</v>
      </c>
      <c r="D55" s="438"/>
      <c r="E55" s="438"/>
      <c r="F55" s="438"/>
      <c r="G55" s="438"/>
      <c r="H55" s="439"/>
      <c r="J55" s="530" t="s">
        <v>66</v>
      </c>
      <c r="K55" s="530"/>
      <c r="L55" s="530"/>
      <c r="M55" s="530"/>
      <c r="N55" s="530"/>
      <c r="O55" s="530"/>
      <c r="P55" s="13" t="s">
        <v>152</v>
      </c>
      <c r="AF55" s="23"/>
      <c r="AM55" s="19"/>
    </row>
    <row r="56" spans="1:39" s="9" customFormat="1" ht="15" customHeight="1" thickBot="1" x14ac:dyDescent="0.2">
      <c r="A56" s="19"/>
      <c r="B56" s="25"/>
      <c r="C56" s="480" t="str">
        <f>TEXT(入力・分析シート!E52,"###,###,##0")&amp;" "&amp;入力・分析シート!C12</f>
        <v>0 千円</v>
      </c>
      <c r="D56" s="481"/>
      <c r="E56" s="481"/>
      <c r="F56" s="481"/>
      <c r="G56" s="481"/>
      <c r="H56" s="482"/>
      <c r="J56" s="530" t="str">
        <f>TEXT(入力・分析シート!C52-入力・分析シート!E52,"###,###,##0")&amp;" "&amp;入力・分析シート!C12</f>
        <v>0 千円</v>
      </c>
      <c r="K56" s="530"/>
      <c r="L56" s="530"/>
      <c r="M56" s="530"/>
      <c r="N56" s="530"/>
      <c r="O56" s="530"/>
      <c r="AF56" s="23"/>
      <c r="AM56" s="19"/>
    </row>
    <row r="57" spans="1:39" s="9" customFormat="1" ht="7.5" customHeight="1" x14ac:dyDescent="0.15">
      <c r="A57" s="19"/>
      <c r="B57" s="26"/>
      <c r="C57" s="23"/>
      <c r="D57" s="23"/>
      <c r="E57" s="27"/>
      <c r="F57" s="23"/>
      <c r="G57" s="28"/>
      <c r="H57" s="23"/>
      <c r="I57" s="23"/>
      <c r="J57" s="23"/>
      <c r="AF57" s="23"/>
      <c r="AM57" s="19"/>
    </row>
    <row r="58" spans="1:39" s="9" customFormat="1" ht="7.5" customHeight="1" x14ac:dyDescent="0.15">
      <c r="A58" s="19"/>
      <c r="B58" s="26"/>
      <c r="C58" s="23"/>
      <c r="D58" s="23"/>
      <c r="E58" s="30"/>
      <c r="F58" s="23"/>
      <c r="G58" s="224"/>
      <c r="H58" s="224"/>
      <c r="I58" s="224"/>
      <c r="J58" s="224"/>
      <c r="K58" s="31"/>
      <c r="L58" s="31"/>
      <c r="M58" s="31"/>
      <c r="N58" s="46"/>
      <c r="AF58" s="23"/>
      <c r="AM58" s="19"/>
    </row>
    <row r="59" spans="1:39" s="9" customFormat="1" ht="15" customHeight="1" thickBot="1" x14ac:dyDescent="0.2">
      <c r="A59" s="19"/>
      <c r="B59" s="16"/>
      <c r="C59" s="15"/>
      <c r="D59" s="15"/>
      <c r="E59" s="38"/>
      <c r="F59" s="15"/>
      <c r="G59" s="15"/>
      <c r="H59" s="15"/>
      <c r="I59" s="15"/>
      <c r="J59" s="23"/>
      <c r="L59" s="222"/>
      <c r="M59" s="223"/>
      <c r="N59" s="225"/>
      <c r="O59" s="226"/>
      <c r="P59" s="226"/>
      <c r="Q59" s="226"/>
      <c r="R59" s="226"/>
      <c r="S59" s="226"/>
      <c r="T59" s="227"/>
      <c r="U59" s="228"/>
      <c r="AF59" s="23"/>
      <c r="AM59" s="19"/>
    </row>
    <row r="60" spans="1:39" s="9" customFormat="1" ht="15" customHeight="1" x14ac:dyDescent="0.15">
      <c r="A60" s="19"/>
      <c r="B60" s="34" t="s">
        <v>105</v>
      </c>
      <c r="C60" s="446" t="s">
        <v>41</v>
      </c>
      <c r="D60" s="447"/>
      <c r="E60" s="447"/>
      <c r="F60" s="447"/>
      <c r="G60" s="447"/>
      <c r="H60" s="448"/>
      <c r="I60" s="15"/>
      <c r="J60" s="24" t="s">
        <v>106</v>
      </c>
      <c r="K60" s="431" t="s">
        <v>67</v>
      </c>
      <c r="L60" s="432"/>
      <c r="M60" s="432"/>
      <c r="N60" s="432"/>
      <c r="O60" s="432"/>
      <c r="P60" s="433"/>
      <c r="R60" s="8" t="s">
        <v>107</v>
      </c>
      <c r="S60" s="434" t="s">
        <v>69</v>
      </c>
      <c r="T60" s="435"/>
      <c r="U60" s="435"/>
      <c r="V60" s="435"/>
      <c r="W60" s="435"/>
      <c r="X60" s="436"/>
      <c r="Z60" s="32"/>
      <c r="AA60" s="529" t="s">
        <v>60</v>
      </c>
      <c r="AB60" s="529"/>
      <c r="AC60" s="529"/>
      <c r="AD60" s="529"/>
      <c r="AE60" s="529"/>
      <c r="AF60" s="23"/>
      <c r="AM60" s="19"/>
    </row>
    <row r="61" spans="1:39" s="9" customFormat="1" ht="15" customHeight="1" thickBot="1" x14ac:dyDescent="0.2">
      <c r="A61" s="19"/>
      <c r="B61" s="35" t="s">
        <v>141</v>
      </c>
      <c r="C61" s="449" t="e">
        <f>TEXT(入力・分析シート!K52/入力・分析シート!E52,"0.000000")</f>
        <v>#DIV/0!</v>
      </c>
      <c r="D61" s="450"/>
      <c r="E61" s="450"/>
      <c r="F61" s="450"/>
      <c r="G61" s="450"/>
      <c r="H61" s="451"/>
      <c r="I61" s="15"/>
      <c r="J61" s="29" t="s">
        <v>154</v>
      </c>
      <c r="K61" s="455" t="e">
        <f ca="1">TEXT(入力・分析シート!G52/入力・分析シート!E52,"0.000000")</f>
        <v>#DIV/0!</v>
      </c>
      <c r="L61" s="456"/>
      <c r="M61" s="456"/>
      <c r="N61" s="456"/>
      <c r="O61" s="456"/>
      <c r="P61" s="457"/>
      <c r="R61" s="14" t="s">
        <v>153</v>
      </c>
      <c r="S61" s="452" t="e">
        <f ca="1">TEXT(入力・分析シート!I52/入力・分析シート!E52,"0.000000")</f>
        <v>#DIV/0!</v>
      </c>
      <c r="T61" s="453"/>
      <c r="U61" s="453"/>
      <c r="V61" s="453"/>
      <c r="W61" s="453"/>
      <c r="X61" s="454"/>
      <c r="AF61" s="23"/>
      <c r="AM61" s="19"/>
    </row>
    <row r="62" spans="1:39" s="9" customFormat="1" ht="15" customHeight="1" thickBot="1" x14ac:dyDescent="0.2">
      <c r="A62" s="19"/>
      <c r="B62" s="16"/>
      <c r="I62" s="15"/>
      <c r="J62" s="23"/>
      <c r="AF62" s="23"/>
      <c r="AM62" s="19"/>
    </row>
    <row r="63" spans="1:39" s="9" customFormat="1" ht="15" customHeight="1" x14ac:dyDescent="0.15">
      <c r="A63" s="19"/>
      <c r="B63" s="34" t="s">
        <v>108</v>
      </c>
      <c r="C63" s="446" t="s">
        <v>42</v>
      </c>
      <c r="D63" s="447"/>
      <c r="E63" s="447"/>
      <c r="F63" s="447"/>
      <c r="G63" s="447"/>
      <c r="H63" s="448"/>
      <c r="I63" s="15"/>
      <c r="J63" s="24" t="s">
        <v>109</v>
      </c>
      <c r="K63" s="431" t="s">
        <v>68</v>
      </c>
      <c r="L63" s="432"/>
      <c r="M63" s="432"/>
      <c r="N63" s="432"/>
      <c r="O63" s="432"/>
      <c r="P63" s="433"/>
      <c r="R63" s="8" t="s">
        <v>110</v>
      </c>
      <c r="S63" s="434" t="s">
        <v>71</v>
      </c>
      <c r="T63" s="435"/>
      <c r="U63" s="435"/>
      <c r="V63" s="435"/>
      <c r="W63" s="435"/>
      <c r="X63" s="436"/>
      <c r="Z63" s="13" t="s">
        <v>262</v>
      </c>
      <c r="AF63" s="23"/>
      <c r="AM63" s="19"/>
    </row>
    <row r="64" spans="1:39" s="9" customFormat="1" ht="15" customHeight="1" thickBot="1" x14ac:dyDescent="0.2">
      <c r="A64" s="19"/>
      <c r="B64" s="16"/>
      <c r="C64" s="449" t="str">
        <f>TEXT(入力・分析シート!K52,"###,###,##0")&amp;" "&amp;入力・分析シート!C12</f>
        <v>0 千円</v>
      </c>
      <c r="D64" s="450"/>
      <c r="E64" s="450"/>
      <c r="F64" s="450"/>
      <c r="G64" s="450"/>
      <c r="H64" s="451"/>
      <c r="I64" s="15"/>
      <c r="J64" s="23"/>
      <c r="K64" s="455" t="str">
        <f ca="1">TEXT(入力・分析シート!G52,"###,###,##0")&amp;" "&amp;入力・分析シート!C12</f>
        <v>0 千円</v>
      </c>
      <c r="L64" s="456"/>
      <c r="M64" s="456"/>
      <c r="N64" s="456"/>
      <c r="O64" s="456"/>
      <c r="P64" s="457"/>
      <c r="S64" s="452" t="str">
        <f ca="1">TEXT(入力・分析シート!I52,"###,###,##0")&amp;" "&amp;入力・分析シート!C12</f>
        <v>0 千円</v>
      </c>
      <c r="T64" s="453"/>
      <c r="U64" s="453"/>
      <c r="V64" s="453"/>
      <c r="W64" s="453"/>
      <c r="X64" s="454"/>
      <c r="Y64" s="33"/>
      <c r="AF64" s="23"/>
      <c r="AM64" s="19"/>
    </row>
    <row r="65" spans="1:39" s="9" customFormat="1" ht="15" customHeight="1" thickBot="1" x14ac:dyDescent="0.2">
      <c r="A65" s="19"/>
      <c r="B65" s="16"/>
      <c r="E65" s="10"/>
      <c r="I65" s="15"/>
      <c r="J65" s="23"/>
      <c r="K65" s="23"/>
      <c r="L65" s="23"/>
      <c r="M65" s="23"/>
      <c r="N65" s="23"/>
      <c r="O65" s="23"/>
      <c r="P65" s="23"/>
      <c r="Q65" s="23"/>
      <c r="R65" s="23"/>
      <c r="S65" s="23"/>
      <c r="T65" s="23"/>
      <c r="U65" s="23"/>
      <c r="V65" s="23"/>
      <c r="W65" s="23"/>
      <c r="X65" s="23"/>
      <c r="Y65" s="30"/>
      <c r="Z65" s="23"/>
      <c r="AA65" s="23"/>
      <c r="AB65" s="23"/>
      <c r="AC65" s="23"/>
      <c r="AD65" s="23"/>
      <c r="AE65" s="23"/>
      <c r="AF65" s="23"/>
      <c r="AM65" s="19"/>
    </row>
    <row r="66" spans="1:39" s="9" customFormat="1" ht="15" customHeight="1" x14ac:dyDescent="0.15">
      <c r="A66" s="19"/>
      <c r="B66" s="34" t="s">
        <v>111</v>
      </c>
      <c r="C66" s="446" t="s">
        <v>1</v>
      </c>
      <c r="D66" s="447"/>
      <c r="E66" s="447"/>
      <c r="F66" s="447"/>
      <c r="G66" s="447"/>
      <c r="H66" s="448"/>
      <c r="I66" s="15"/>
      <c r="J66" s="15"/>
      <c r="K66" s="15"/>
      <c r="L66" s="15"/>
      <c r="M66" s="15"/>
      <c r="N66" s="15"/>
      <c r="O66" s="17"/>
      <c r="P66" s="15"/>
      <c r="Q66" s="15"/>
      <c r="R66" s="15"/>
      <c r="S66" s="15"/>
      <c r="T66" s="15"/>
      <c r="U66" s="15"/>
      <c r="V66" s="15"/>
      <c r="W66" s="15"/>
      <c r="X66" s="15"/>
      <c r="Y66" s="18"/>
      <c r="Z66" s="15"/>
      <c r="AA66" s="15"/>
      <c r="AB66" s="15"/>
      <c r="AC66" s="15"/>
      <c r="AD66" s="15"/>
      <c r="AE66" s="15"/>
      <c r="AF66" s="15"/>
      <c r="AM66" s="19"/>
    </row>
    <row r="67" spans="1:39" s="9" customFormat="1" ht="15" customHeight="1" thickBot="1" x14ac:dyDescent="0.2">
      <c r="A67" s="19"/>
      <c r="B67" s="35" t="s">
        <v>142</v>
      </c>
      <c r="C67" s="449" t="e">
        <f>TEXT(入力・分析シート!M52/入力・分析シート!K52,"0.000000")</f>
        <v>#DIV/0!</v>
      </c>
      <c r="D67" s="450"/>
      <c r="E67" s="450"/>
      <c r="F67" s="450"/>
      <c r="G67" s="450"/>
      <c r="H67" s="451"/>
      <c r="I67" s="11"/>
      <c r="J67" s="12"/>
      <c r="K67" s="12"/>
      <c r="L67" s="12"/>
      <c r="O67" s="13" t="s">
        <v>77</v>
      </c>
      <c r="Y67" s="40"/>
      <c r="AF67" s="15"/>
      <c r="AM67" s="19"/>
    </row>
    <row r="68" spans="1:39" s="9" customFormat="1" ht="15" customHeight="1" thickBot="1" x14ac:dyDescent="0.2">
      <c r="A68" s="19"/>
      <c r="B68" s="16"/>
      <c r="Y68" s="40"/>
      <c r="AF68" s="15"/>
      <c r="AM68" s="19"/>
    </row>
    <row r="69" spans="1:39" s="9" customFormat="1" ht="15" customHeight="1" x14ac:dyDescent="0.15">
      <c r="A69" s="19"/>
      <c r="B69" s="34" t="s">
        <v>112</v>
      </c>
      <c r="C69" s="446" t="s">
        <v>75</v>
      </c>
      <c r="D69" s="447"/>
      <c r="E69" s="447"/>
      <c r="F69" s="447"/>
      <c r="G69" s="447"/>
      <c r="H69" s="448"/>
      <c r="J69" s="461" t="s">
        <v>76</v>
      </c>
      <c r="K69" s="461"/>
      <c r="L69" s="461"/>
      <c r="M69" s="461"/>
      <c r="N69" s="461"/>
      <c r="O69" s="461"/>
      <c r="Y69" s="40"/>
      <c r="AF69" s="15"/>
      <c r="AM69" s="19"/>
    </row>
    <row r="70" spans="1:39" s="9" customFormat="1" ht="15" customHeight="1" thickBot="1" x14ac:dyDescent="0.2">
      <c r="A70" s="19"/>
      <c r="B70" s="16"/>
      <c r="C70" s="449" t="str">
        <f>TEXT(入力・分析シート!M52,"###,###,##0")&amp;" "&amp;入力・分析シート!C12</f>
        <v>0 千円</v>
      </c>
      <c r="D70" s="450"/>
      <c r="E70" s="450"/>
      <c r="F70" s="450"/>
      <c r="G70" s="450"/>
      <c r="H70" s="451"/>
      <c r="J70" s="530" t="str">
        <f>TEXT(入力・分析シート!K52-入力・分析シート!M52,"###,###,##0")&amp;" "&amp;入力・分析シート!C12</f>
        <v>0 千円</v>
      </c>
      <c r="K70" s="530"/>
      <c r="L70" s="530"/>
      <c r="M70" s="530"/>
      <c r="N70" s="530"/>
      <c r="O70" s="530"/>
      <c r="Y70" s="40"/>
      <c r="AF70" s="15"/>
      <c r="AM70" s="19"/>
    </row>
    <row r="71" spans="1:39" s="9" customFormat="1" ht="15" customHeight="1" thickBot="1" x14ac:dyDescent="0.2">
      <c r="A71" s="19"/>
      <c r="B71" s="16"/>
      <c r="E71" s="10"/>
      <c r="Y71" s="40"/>
      <c r="AF71" s="15"/>
      <c r="AM71" s="19"/>
    </row>
    <row r="72" spans="1:39" s="9" customFormat="1" ht="15" customHeight="1" x14ac:dyDescent="0.15">
      <c r="A72" s="19"/>
      <c r="B72" s="34" t="s">
        <v>113</v>
      </c>
      <c r="C72" s="446" t="s">
        <v>25</v>
      </c>
      <c r="D72" s="447"/>
      <c r="E72" s="447"/>
      <c r="F72" s="447"/>
      <c r="G72" s="447"/>
      <c r="H72" s="448"/>
      <c r="O72" s="13" t="s">
        <v>78</v>
      </c>
      <c r="Y72" s="40"/>
      <c r="AF72" s="15"/>
      <c r="AM72" s="19"/>
    </row>
    <row r="73" spans="1:39" s="9" customFormat="1" ht="15" customHeight="1" thickBot="1" x14ac:dyDescent="0.2">
      <c r="A73" s="19"/>
      <c r="B73" s="35" t="s">
        <v>143</v>
      </c>
      <c r="C73" s="449" t="e">
        <f>TEXT(入力・分析シート!O52/入力・分析シート!M52,"0.000000")</f>
        <v>#DIV/0!</v>
      </c>
      <c r="D73" s="450"/>
      <c r="E73" s="450"/>
      <c r="F73" s="450"/>
      <c r="G73" s="450"/>
      <c r="H73" s="451"/>
      <c r="O73" s="13" t="s">
        <v>79</v>
      </c>
      <c r="Y73" s="40"/>
      <c r="AF73" s="15"/>
      <c r="AM73" s="19"/>
    </row>
    <row r="74" spans="1:39" s="9" customFormat="1" ht="15" customHeight="1" thickBot="1" x14ac:dyDescent="0.2">
      <c r="A74" s="19"/>
      <c r="B74" s="16"/>
      <c r="O74" s="13" t="s">
        <v>80</v>
      </c>
      <c r="Y74" s="40"/>
      <c r="AA74" s="529" t="s">
        <v>61</v>
      </c>
      <c r="AB74" s="529"/>
      <c r="AC74" s="529"/>
      <c r="AD74" s="529"/>
      <c r="AE74" s="529"/>
      <c r="AF74" s="15"/>
      <c r="AG74" s="529" t="s">
        <v>59</v>
      </c>
      <c r="AH74" s="529"/>
      <c r="AI74" s="529"/>
      <c r="AJ74" s="529"/>
      <c r="AK74" s="529"/>
      <c r="AL74" s="529"/>
      <c r="AM74" s="19"/>
    </row>
    <row r="75" spans="1:39" s="9" customFormat="1" ht="15" customHeight="1" x14ac:dyDescent="0.15">
      <c r="A75" s="19"/>
      <c r="B75" s="36" t="s">
        <v>114</v>
      </c>
      <c r="C75" s="477" t="s">
        <v>47</v>
      </c>
      <c r="D75" s="478"/>
      <c r="E75" s="478"/>
      <c r="F75" s="478"/>
      <c r="G75" s="478"/>
      <c r="H75" s="479"/>
      <c r="Y75" s="40"/>
      <c r="AF75" s="15"/>
      <c r="AG75" s="529"/>
      <c r="AH75" s="529"/>
      <c r="AI75" s="529"/>
      <c r="AJ75" s="529"/>
      <c r="AK75" s="529"/>
      <c r="AL75" s="529"/>
      <c r="AM75" s="19"/>
    </row>
    <row r="76" spans="1:39" s="9" customFormat="1" ht="7.5" customHeight="1" x14ac:dyDescent="0.15">
      <c r="A76" s="19"/>
      <c r="B76" s="16"/>
      <c r="C76" s="471" t="str">
        <f>TEXT(入力・分析シート!O52,"###,###,##0")&amp;" "&amp;入力・分析シート!C12</f>
        <v>0 千円</v>
      </c>
      <c r="D76" s="472"/>
      <c r="E76" s="472"/>
      <c r="F76" s="472"/>
      <c r="G76" s="472"/>
      <c r="H76" s="473"/>
      <c r="I76" s="31"/>
      <c r="J76" s="31"/>
      <c r="K76" s="31"/>
      <c r="L76" s="31"/>
      <c r="M76" s="41"/>
      <c r="N76" s="229"/>
      <c r="O76" s="39"/>
      <c r="P76" s="39"/>
      <c r="Q76" s="39"/>
      <c r="R76" s="39"/>
      <c r="S76" s="39"/>
      <c r="T76" s="39"/>
      <c r="U76" s="39"/>
      <c r="Y76" s="40"/>
      <c r="AF76" s="15"/>
      <c r="AM76" s="19"/>
    </row>
    <row r="77" spans="1:39" s="9" customFormat="1" ht="7.5" customHeight="1" thickBot="1" x14ac:dyDescent="0.2">
      <c r="A77" s="19"/>
      <c r="B77" s="16"/>
      <c r="C77" s="474"/>
      <c r="D77" s="475"/>
      <c r="E77" s="475"/>
      <c r="F77" s="475"/>
      <c r="G77" s="475"/>
      <c r="H77" s="476"/>
      <c r="M77" s="223"/>
      <c r="U77" s="228"/>
      <c r="Y77" s="40"/>
      <c r="AF77" s="15"/>
      <c r="AM77" s="19"/>
    </row>
    <row r="78" spans="1:39" s="9" customFormat="1" ht="15" customHeight="1" x14ac:dyDescent="0.15">
      <c r="A78" s="19"/>
      <c r="B78" s="16"/>
      <c r="J78" s="8" t="s">
        <v>115</v>
      </c>
      <c r="K78" s="431" t="s">
        <v>67</v>
      </c>
      <c r="L78" s="432"/>
      <c r="M78" s="432"/>
      <c r="N78" s="432"/>
      <c r="O78" s="432"/>
      <c r="P78" s="433"/>
      <c r="R78" s="8" t="s">
        <v>107</v>
      </c>
      <c r="S78" s="434" t="s">
        <v>69</v>
      </c>
      <c r="T78" s="435"/>
      <c r="U78" s="435"/>
      <c r="V78" s="435"/>
      <c r="W78" s="435"/>
      <c r="X78" s="436"/>
      <c r="Y78" s="40"/>
      <c r="AF78" s="15"/>
      <c r="AM78" s="19"/>
    </row>
    <row r="79" spans="1:39" s="9" customFormat="1" ht="15" customHeight="1" thickBot="1" x14ac:dyDescent="0.2">
      <c r="A79" s="19"/>
      <c r="B79" s="16"/>
      <c r="J79" s="14" t="s">
        <v>144</v>
      </c>
      <c r="K79" s="455" t="e">
        <f ca="1">TEXT(入力・分析シート!P52/入力・分析シート!O52,"0.000000")</f>
        <v>#DIV/0!</v>
      </c>
      <c r="L79" s="456"/>
      <c r="M79" s="456"/>
      <c r="N79" s="456"/>
      <c r="O79" s="456"/>
      <c r="P79" s="457"/>
      <c r="R79" s="14" t="s">
        <v>145</v>
      </c>
      <c r="S79" s="452" t="e">
        <f ca="1">TEXT(入力・分析シート!Q52/入力・分析シート!O52,"0.000000")</f>
        <v>#DIV/0!</v>
      </c>
      <c r="T79" s="453"/>
      <c r="U79" s="453"/>
      <c r="V79" s="453"/>
      <c r="W79" s="453"/>
      <c r="X79" s="454"/>
      <c r="Y79" s="40"/>
      <c r="AF79" s="15"/>
      <c r="AM79" s="19"/>
    </row>
    <row r="80" spans="1:39" s="9" customFormat="1" ht="15" customHeight="1" thickBot="1" x14ac:dyDescent="0.2">
      <c r="A80" s="19"/>
      <c r="B80" s="16"/>
      <c r="Y80" s="40"/>
      <c r="AF80" s="15"/>
      <c r="AM80" s="19"/>
    </row>
    <row r="81" spans="1:39" s="9" customFormat="1" ht="15" customHeight="1" x14ac:dyDescent="0.15">
      <c r="A81" s="19"/>
      <c r="B81" s="37"/>
      <c r="C81" s="39"/>
      <c r="D81" s="39"/>
      <c r="E81" s="39"/>
      <c r="F81" s="39"/>
      <c r="G81" s="39"/>
      <c r="H81" s="39"/>
      <c r="I81" s="39"/>
      <c r="J81" s="8" t="s">
        <v>116</v>
      </c>
      <c r="K81" s="431" t="s">
        <v>68</v>
      </c>
      <c r="L81" s="432"/>
      <c r="M81" s="432"/>
      <c r="N81" s="432"/>
      <c r="O81" s="432"/>
      <c r="P81" s="433"/>
      <c r="R81" s="8" t="s">
        <v>117</v>
      </c>
      <c r="S81" s="434" t="s">
        <v>71</v>
      </c>
      <c r="T81" s="435"/>
      <c r="U81" s="435"/>
      <c r="V81" s="435"/>
      <c r="W81" s="435"/>
      <c r="X81" s="436"/>
      <c r="Y81" s="40"/>
      <c r="Z81" s="13" t="s">
        <v>263</v>
      </c>
      <c r="AF81" s="15"/>
      <c r="AM81" s="19"/>
    </row>
    <row r="82" spans="1:39" s="9" customFormat="1" ht="15" customHeight="1" thickBot="1" x14ac:dyDescent="0.2">
      <c r="A82" s="19"/>
      <c r="B82" s="15"/>
      <c r="I82" s="62"/>
      <c r="K82" s="455" t="str">
        <f ca="1">TEXT(入力・分析シート!P52,"###,###,##0")&amp;" "&amp;入力・分析シート!C12</f>
        <v>0 千円</v>
      </c>
      <c r="L82" s="456"/>
      <c r="M82" s="456"/>
      <c r="N82" s="456"/>
      <c r="O82" s="456"/>
      <c r="P82" s="457"/>
      <c r="S82" s="452" t="str">
        <f ca="1">TEXT(入力・分析シート!Q52,"###,###,##0")&amp;" "&amp;入力・分析シート!C12</f>
        <v>0 千円</v>
      </c>
      <c r="T82" s="453"/>
      <c r="U82" s="453"/>
      <c r="V82" s="453"/>
      <c r="W82" s="453"/>
      <c r="X82" s="454"/>
      <c r="Y82" s="33"/>
      <c r="AF82" s="15"/>
      <c r="AM82" s="19"/>
    </row>
    <row r="83" spans="1:39" s="9" customFormat="1" ht="15" customHeight="1" x14ac:dyDescent="0.15">
      <c r="A83" s="19"/>
      <c r="B83" s="15"/>
      <c r="C83" s="15"/>
      <c r="D83" s="15"/>
      <c r="E83" s="15"/>
      <c r="F83" s="15"/>
      <c r="G83" s="15"/>
      <c r="H83" s="15"/>
      <c r="I83" s="61"/>
      <c r="J83" s="15"/>
      <c r="K83" s="63"/>
      <c r="L83" s="63"/>
      <c r="M83" s="63"/>
      <c r="N83" s="63"/>
      <c r="O83" s="63"/>
      <c r="P83" s="63"/>
      <c r="Q83" s="15"/>
      <c r="R83" s="15"/>
      <c r="S83" s="63"/>
      <c r="T83" s="63"/>
      <c r="U83" s="63"/>
      <c r="V83" s="63"/>
      <c r="W83" s="63"/>
      <c r="X83" s="63"/>
      <c r="Y83" s="18"/>
      <c r="Z83" s="15"/>
      <c r="AA83" s="15"/>
      <c r="AB83" s="15"/>
      <c r="AC83" s="15"/>
      <c r="AD83" s="15"/>
      <c r="AE83" s="15"/>
      <c r="AF83" s="15"/>
      <c r="AM83" s="19"/>
    </row>
    <row r="84" spans="1:39" s="9" customFormat="1" ht="15" customHeight="1" thickBot="1" x14ac:dyDescent="0.2">
      <c r="A84" s="19"/>
      <c r="B84" s="19"/>
      <c r="C84" s="19"/>
      <c r="D84" s="19"/>
      <c r="E84" s="19"/>
      <c r="F84" s="64"/>
      <c r="G84" s="64"/>
      <c r="H84" s="64"/>
      <c r="I84" s="65"/>
      <c r="J84" s="64"/>
      <c r="K84" s="31"/>
      <c r="L84" s="31"/>
      <c r="M84" s="31"/>
      <c r="N84" s="31"/>
      <c r="O84" s="31"/>
      <c r="P84" s="31"/>
      <c r="Q84" s="31"/>
      <c r="R84" s="31"/>
      <c r="S84" s="31"/>
      <c r="T84" s="31"/>
      <c r="U84" s="31"/>
      <c r="V84" s="31"/>
      <c r="W84" s="31"/>
      <c r="X84" s="31"/>
      <c r="Y84" s="31"/>
      <c r="AM84" s="19"/>
    </row>
    <row r="85" spans="1:39" s="9" customFormat="1" ht="15" customHeight="1" thickBot="1" x14ac:dyDescent="0.2">
      <c r="A85" s="22"/>
      <c r="B85" s="22"/>
      <c r="C85" s="22"/>
      <c r="D85" s="22"/>
      <c r="E85" s="22"/>
      <c r="F85" s="22"/>
      <c r="G85" s="22"/>
      <c r="H85" s="22"/>
      <c r="I85" s="43"/>
      <c r="J85" s="19"/>
      <c r="K85" s="437" t="s">
        <v>84</v>
      </c>
      <c r="L85" s="438"/>
      <c r="M85" s="438"/>
      <c r="N85" s="438"/>
      <c r="O85" s="438"/>
      <c r="P85" s="439"/>
      <c r="Q85" s="531" t="s">
        <v>119</v>
      </c>
      <c r="R85" s="532"/>
      <c r="T85" s="13" t="s">
        <v>85</v>
      </c>
      <c r="AM85" s="19"/>
    </row>
    <row r="86" spans="1:39" s="9" customFormat="1" ht="15" customHeight="1" thickBot="1" x14ac:dyDescent="0.2">
      <c r="A86" s="22"/>
      <c r="B86" s="8" t="s">
        <v>118</v>
      </c>
      <c r="C86" s="446" t="s">
        <v>81</v>
      </c>
      <c r="D86" s="447"/>
      <c r="E86" s="447"/>
      <c r="F86" s="447"/>
      <c r="G86" s="447"/>
      <c r="H86" s="448"/>
      <c r="I86" s="22"/>
      <c r="J86" s="66"/>
      <c r="K86" s="480" t="str">
        <f>TEXT(入力・分析シート!E52+入力・分析シート!O52,"###,###,##0")&amp;" "&amp;入力・分析シート!C12</f>
        <v>0 千円</v>
      </c>
      <c r="L86" s="481"/>
      <c r="M86" s="481"/>
      <c r="N86" s="481"/>
      <c r="O86" s="481"/>
      <c r="P86" s="482"/>
      <c r="T86" s="13" t="s">
        <v>86</v>
      </c>
      <c r="AM86" s="19"/>
    </row>
    <row r="87" spans="1:39" s="9" customFormat="1" ht="15" customHeight="1" thickBot="1" x14ac:dyDescent="0.2">
      <c r="A87" s="22"/>
      <c r="C87" s="449" t="str">
        <f ca="1">TEXT(入力・分析シート!V52,"###,###,##0")&amp;" "&amp;入力・分析シート!C12</f>
        <v>0 千円</v>
      </c>
      <c r="D87" s="450"/>
      <c r="E87" s="450"/>
      <c r="F87" s="450"/>
      <c r="G87" s="450"/>
      <c r="H87" s="451"/>
      <c r="I87" s="22"/>
      <c r="J87" s="19"/>
      <c r="M87" s="40"/>
      <c r="AM87" s="19"/>
    </row>
    <row r="88" spans="1:39" s="9" customFormat="1" ht="15" customHeight="1" thickBot="1" x14ac:dyDescent="0.2">
      <c r="A88" s="22"/>
      <c r="E88" s="10"/>
      <c r="I88" s="22"/>
      <c r="J88" s="19"/>
      <c r="N88" s="230"/>
      <c r="O88" s="226"/>
      <c r="P88" s="226"/>
      <c r="Q88" s="226"/>
      <c r="R88" s="226"/>
      <c r="S88" s="226"/>
      <c r="T88" s="226"/>
      <c r="U88" s="62"/>
      <c r="AM88" s="19"/>
    </row>
    <row r="89" spans="1:39" s="9" customFormat="1" ht="15" customHeight="1" x14ac:dyDescent="0.15">
      <c r="A89" s="22"/>
      <c r="B89" s="8" t="s">
        <v>120</v>
      </c>
      <c r="C89" s="446" t="s">
        <v>33</v>
      </c>
      <c r="D89" s="447"/>
      <c r="E89" s="447"/>
      <c r="F89" s="447"/>
      <c r="G89" s="447"/>
      <c r="H89" s="448"/>
      <c r="I89" s="22"/>
      <c r="J89" s="20" t="s">
        <v>121</v>
      </c>
      <c r="K89" s="425" t="s">
        <v>20</v>
      </c>
      <c r="L89" s="426"/>
      <c r="M89" s="426"/>
      <c r="N89" s="426"/>
      <c r="O89" s="426"/>
      <c r="P89" s="427"/>
      <c r="R89" s="8" t="s">
        <v>122</v>
      </c>
      <c r="S89" s="425" t="s">
        <v>21</v>
      </c>
      <c r="T89" s="426"/>
      <c r="U89" s="426"/>
      <c r="V89" s="426"/>
      <c r="W89" s="426"/>
      <c r="X89" s="427"/>
      <c r="AM89" s="19"/>
    </row>
    <row r="90" spans="1:39" s="9" customFormat="1" ht="15" customHeight="1" thickBot="1" x14ac:dyDescent="0.2">
      <c r="A90" s="22"/>
      <c r="C90" s="449" t="str">
        <f>TEXT(入力・分析シート!W52,"0.000000")</f>
        <v>0.534664</v>
      </c>
      <c r="D90" s="450"/>
      <c r="E90" s="450"/>
      <c r="F90" s="450"/>
      <c r="G90" s="450"/>
      <c r="H90" s="451"/>
      <c r="I90" s="22"/>
      <c r="J90" s="21" t="s">
        <v>147</v>
      </c>
      <c r="K90" s="422" t="e">
        <f>TEXT(入力・分析シート!S52/(入力・分析シート!E52+入力・分析シート!O52)*IF(入力・分析シート!$C$12="億円",0.001,IF(入力・分析シート!$C$12="千円",1000,IF(入力・分析シート!$C$12="円",1000000,1))),"0.000000")</f>
        <v>#DIV/0!</v>
      </c>
      <c r="L90" s="423"/>
      <c r="M90" s="423"/>
      <c r="N90" s="423"/>
      <c r="O90" s="423"/>
      <c r="P90" s="424"/>
      <c r="R90" s="14" t="s">
        <v>146</v>
      </c>
      <c r="S90" s="422" t="e">
        <f>TEXT(入力・分析シート!U52/(入力・分析シート!E52+入力・分析シート!O52)*IF(入力・分析シート!$C$12="億円",0.001,IF(入力・分析シート!$C$12="千円",1000,IF(入力・分析シート!$C$12="円",1000000,1))),"0.000000")</f>
        <v>#DIV/0!</v>
      </c>
      <c r="T90" s="423"/>
      <c r="U90" s="423"/>
      <c r="V90" s="423"/>
      <c r="W90" s="423"/>
      <c r="X90" s="424"/>
      <c r="AM90" s="19"/>
    </row>
    <row r="91" spans="1:39" s="9" customFormat="1" ht="15" customHeight="1" thickBot="1" x14ac:dyDescent="0.2">
      <c r="A91" s="22"/>
      <c r="I91" s="22"/>
      <c r="J91" s="19"/>
      <c r="AM91" s="19"/>
    </row>
    <row r="92" spans="1:39" s="9" customFormat="1" ht="15" customHeight="1" x14ac:dyDescent="0.15">
      <c r="A92" s="22"/>
      <c r="B92" s="8" t="s">
        <v>123</v>
      </c>
      <c r="C92" s="462" t="s">
        <v>83</v>
      </c>
      <c r="D92" s="463"/>
      <c r="E92" s="463"/>
      <c r="F92" s="463"/>
      <c r="G92" s="463"/>
      <c r="H92" s="464"/>
      <c r="I92" s="22"/>
      <c r="J92" s="20" t="s">
        <v>124</v>
      </c>
      <c r="K92" s="425" t="s">
        <v>89</v>
      </c>
      <c r="L92" s="426"/>
      <c r="M92" s="426"/>
      <c r="N92" s="426"/>
      <c r="O92" s="426"/>
      <c r="P92" s="427"/>
      <c r="R92" s="8" t="s">
        <v>125</v>
      </c>
      <c r="S92" s="425" t="s">
        <v>90</v>
      </c>
      <c r="T92" s="426"/>
      <c r="U92" s="426"/>
      <c r="V92" s="426"/>
      <c r="W92" s="426"/>
      <c r="X92" s="427"/>
      <c r="Z92" s="13" t="s">
        <v>264</v>
      </c>
      <c r="AM92" s="19"/>
    </row>
    <row r="93" spans="1:39" s="9" customFormat="1" ht="15" customHeight="1" thickBot="1" x14ac:dyDescent="0.2">
      <c r="A93" s="22"/>
      <c r="C93" s="465" t="str">
        <f ca="1">TEXT(入力・分析シート!X52,"###,###,##0")&amp;" "&amp;入力・分析シート!C12</f>
        <v>0 千円</v>
      </c>
      <c r="D93" s="466"/>
      <c r="E93" s="466"/>
      <c r="F93" s="466"/>
      <c r="G93" s="466"/>
      <c r="H93" s="467"/>
      <c r="I93" s="22"/>
      <c r="J93" s="66"/>
      <c r="K93" s="422" t="str">
        <f>TEXT(入力・分析シート!S52,"###,###,##0")&amp;" 人"</f>
        <v>0 人</v>
      </c>
      <c r="L93" s="423"/>
      <c r="M93" s="423"/>
      <c r="N93" s="423"/>
      <c r="O93" s="423"/>
      <c r="P93" s="424"/>
      <c r="S93" s="422" t="str">
        <f>TEXT(入力・分析シート!U52,"###,###,##0")&amp;" 人"</f>
        <v>0 人</v>
      </c>
      <c r="T93" s="423"/>
      <c r="U93" s="423"/>
      <c r="V93" s="423"/>
      <c r="W93" s="423"/>
      <c r="X93" s="424"/>
      <c r="AM93" s="19"/>
    </row>
    <row r="94" spans="1:39" s="9" customFormat="1" ht="15" customHeight="1" x14ac:dyDescent="0.15">
      <c r="A94" s="22"/>
      <c r="E94" s="42"/>
      <c r="I94" s="22"/>
      <c r="J94" s="19"/>
      <c r="AM94" s="19"/>
    </row>
    <row r="95" spans="1:39" s="9" customFormat="1" ht="15" customHeight="1" x14ac:dyDescent="0.15">
      <c r="A95" s="22"/>
      <c r="B95" s="8" t="s">
        <v>126</v>
      </c>
      <c r="C95" s="428" t="s">
        <v>91</v>
      </c>
      <c r="D95" s="429"/>
      <c r="E95" s="429"/>
      <c r="F95" s="429"/>
      <c r="G95" s="429"/>
      <c r="H95" s="430"/>
      <c r="I95" s="22"/>
      <c r="J95" s="19"/>
      <c r="AM95" s="19"/>
    </row>
    <row r="96" spans="1:39" s="9" customFormat="1" ht="15" customHeight="1" x14ac:dyDescent="0.15">
      <c r="A96" s="22"/>
      <c r="B96" s="8" t="s">
        <v>127</v>
      </c>
      <c r="C96" s="428" t="s">
        <v>92</v>
      </c>
      <c r="D96" s="429"/>
      <c r="E96" s="429"/>
      <c r="F96" s="429"/>
      <c r="G96" s="429"/>
      <c r="H96" s="430"/>
      <c r="I96" s="22"/>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row>
    <row r="97" spans="1:39" s="9" customFormat="1" ht="15" customHeight="1" thickBot="1" x14ac:dyDescent="0.2">
      <c r="A97" s="22"/>
      <c r="E97" s="45"/>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row>
    <row r="98" spans="1:39" s="9" customFormat="1" ht="15" customHeight="1" x14ac:dyDescent="0.15">
      <c r="A98" s="22"/>
      <c r="B98" s="8" t="s">
        <v>128</v>
      </c>
      <c r="C98" s="446" t="s">
        <v>1</v>
      </c>
      <c r="D98" s="447"/>
      <c r="E98" s="447"/>
      <c r="F98" s="447"/>
      <c r="G98" s="447"/>
      <c r="H98" s="448"/>
      <c r="O98" s="13" t="s">
        <v>94</v>
      </c>
      <c r="AM98" s="22"/>
    </row>
    <row r="99" spans="1:39" s="9" customFormat="1" ht="15" customHeight="1" thickBot="1" x14ac:dyDescent="0.2">
      <c r="A99" s="22"/>
      <c r="B99" s="14" t="s">
        <v>129</v>
      </c>
      <c r="C99" s="449" t="e">
        <f ca="1">TEXT(入力・分析シート!AB52/入力・分析シート!Z52,"0.000000")</f>
        <v>#DIV/0!</v>
      </c>
      <c r="D99" s="450"/>
      <c r="E99" s="450"/>
      <c r="F99" s="450"/>
      <c r="G99" s="450"/>
      <c r="H99" s="451"/>
      <c r="I99" s="11"/>
      <c r="J99" s="12"/>
      <c r="K99" s="12"/>
      <c r="L99" s="12"/>
      <c r="AM99" s="22"/>
    </row>
    <row r="100" spans="1:39" s="9" customFormat="1" ht="15" customHeight="1" thickBot="1" x14ac:dyDescent="0.2">
      <c r="A100" s="22"/>
      <c r="AM100" s="22"/>
    </row>
    <row r="101" spans="1:39" s="9" customFormat="1" ht="15" customHeight="1" x14ac:dyDescent="0.15">
      <c r="A101" s="22"/>
      <c r="B101" s="8" t="s">
        <v>130</v>
      </c>
      <c r="C101" s="446" t="s">
        <v>93</v>
      </c>
      <c r="D101" s="447"/>
      <c r="E101" s="447"/>
      <c r="F101" s="447"/>
      <c r="G101" s="447"/>
      <c r="H101" s="448"/>
      <c r="J101" s="461" t="s">
        <v>97</v>
      </c>
      <c r="K101" s="461"/>
      <c r="L101" s="461"/>
      <c r="M101" s="461"/>
      <c r="N101" s="461"/>
      <c r="O101" s="461"/>
      <c r="P101" s="9" t="s">
        <v>156</v>
      </c>
      <c r="AM101" s="22"/>
    </row>
    <row r="102" spans="1:39" s="9" customFormat="1" ht="15" customHeight="1" thickBot="1" x14ac:dyDescent="0.2">
      <c r="A102" s="22"/>
      <c r="C102" s="449" t="str">
        <f ca="1">TEXT(入力・分析シート!AB52,"###,###,##0")&amp;" "&amp;入力・分析シート!C12</f>
        <v>0 千円</v>
      </c>
      <c r="D102" s="450"/>
      <c r="E102" s="450"/>
      <c r="F102" s="450"/>
      <c r="G102" s="450"/>
      <c r="H102" s="451"/>
      <c r="J102" s="461" t="str">
        <f ca="1">TEXT(入力・分析シート!Z52-入力・分析シート!AB52,"###,###,##0")&amp;" "&amp;入力・分析シート!C12</f>
        <v>0 千円</v>
      </c>
      <c r="K102" s="461"/>
      <c r="L102" s="461"/>
      <c r="M102" s="461"/>
      <c r="N102" s="461"/>
      <c r="O102" s="461"/>
      <c r="AM102" s="22"/>
    </row>
    <row r="103" spans="1:39" s="9" customFormat="1" ht="15" customHeight="1" thickBot="1" x14ac:dyDescent="0.2">
      <c r="A103" s="22"/>
      <c r="E103" s="10"/>
      <c r="AM103" s="22"/>
    </row>
    <row r="104" spans="1:39" s="9" customFormat="1" ht="15" customHeight="1" x14ac:dyDescent="0.15">
      <c r="A104" s="22"/>
      <c r="B104" s="8" t="s">
        <v>131</v>
      </c>
      <c r="C104" s="446" t="s">
        <v>25</v>
      </c>
      <c r="D104" s="447"/>
      <c r="E104" s="447"/>
      <c r="F104" s="447"/>
      <c r="G104" s="447"/>
      <c r="H104" s="448"/>
      <c r="K104" s="13" t="s">
        <v>95</v>
      </c>
      <c r="U104" s="13" t="s">
        <v>100</v>
      </c>
      <c r="AM104" s="22"/>
    </row>
    <row r="105" spans="1:39" s="9" customFormat="1" ht="15" customHeight="1" thickBot="1" x14ac:dyDescent="0.2">
      <c r="A105" s="22"/>
      <c r="B105" s="14" t="s">
        <v>132</v>
      </c>
      <c r="C105" s="449" t="e">
        <f ca="1">TEXT(入力・分析シート!AC52/入力・分析シート!AB52,"0.000000")</f>
        <v>#DIV/0!</v>
      </c>
      <c r="D105" s="450"/>
      <c r="E105" s="450"/>
      <c r="F105" s="450"/>
      <c r="G105" s="450"/>
      <c r="H105" s="451"/>
      <c r="K105" s="13" t="s">
        <v>98</v>
      </c>
      <c r="U105" s="13" t="s">
        <v>101</v>
      </c>
      <c r="AM105" s="22"/>
    </row>
    <row r="106" spans="1:39" s="9" customFormat="1" ht="15" customHeight="1" thickBot="1" x14ac:dyDescent="0.2">
      <c r="A106" s="22"/>
      <c r="K106" s="13" t="s">
        <v>99</v>
      </c>
      <c r="AM106" s="22"/>
    </row>
    <row r="107" spans="1:39" s="9" customFormat="1" ht="15" customHeight="1" x14ac:dyDescent="0.15">
      <c r="A107" s="22"/>
      <c r="B107" s="44" t="s">
        <v>133</v>
      </c>
      <c r="C107" s="437" t="s">
        <v>96</v>
      </c>
      <c r="D107" s="438"/>
      <c r="E107" s="438"/>
      <c r="F107" s="438"/>
      <c r="G107" s="438"/>
      <c r="H107" s="439"/>
      <c r="AM107" s="22"/>
    </row>
    <row r="108" spans="1:39" s="9" customFormat="1" ht="7.5" customHeight="1" x14ac:dyDescent="0.15">
      <c r="A108" s="22"/>
      <c r="C108" s="440" t="str">
        <f ca="1">TEXT(入力・分析シート!AC52,"###,###,##0")&amp;" "&amp;入力・分析シート!C12</f>
        <v>0 千円</v>
      </c>
      <c r="D108" s="441"/>
      <c r="E108" s="441"/>
      <c r="F108" s="441"/>
      <c r="G108" s="441"/>
      <c r="H108" s="442"/>
      <c r="I108" s="31"/>
      <c r="J108" s="31"/>
      <c r="K108" s="31"/>
      <c r="L108" s="31"/>
      <c r="M108" s="41"/>
      <c r="N108" s="229"/>
      <c r="O108" s="39"/>
      <c r="P108" s="39"/>
      <c r="Q108" s="39"/>
      <c r="R108" s="39"/>
      <c r="S108" s="39"/>
      <c r="T108" s="39"/>
      <c r="U108" s="39"/>
      <c r="AM108" s="22"/>
    </row>
    <row r="109" spans="1:39" s="9" customFormat="1" ht="7.5" customHeight="1" thickBot="1" x14ac:dyDescent="0.2">
      <c r="A109" s="22"/>
      <c r="C109" s="443"/>
      <c r="D109" s="444"/>
      <c r="E109" s="444"/>
      <c r="F109" s="444"/>
      <c r="G109" s="444"/>
      <c r="H109" s="445"/>
      <c r="N109" s="231"/>
      <c r="U109" s="228"/>
      <c r="AM109" s="22"/>
    </row>
    <row r="110" spans="1:39" s="9" customFormat="1" ht="15" customHeight="1" x14ac:dyDescent="0.15">
      <c r="A110" s="22"/>
      <c r="F110" s="46"/>
      <c r="J110" s="44" t="s">
        <v>134</v>
      </c>
      <c r="K110" s="468" t="s">
        <v>67</v>
      </c>
      <c r="L110" s="469"/>
      <c r="M110" s="469"/>
      <c r="N110" s="469"/>
      <c r="O110" s="469"/>
      <c r="P110" s="470"/>
      <c r="R110" s="8" t="s">
        <v>107</v>
      </c>
      <c r="S110" s="434" t="s">
        <v>69</v>
      </c>
      <c r="T110" s="435"/>
      <c r="U110" s="435"/>
      <c r="V110" s="435"/>
      <c r="W110" s="435"/>
      <c r="X110" s="436"/>
      <c r="AG110" s="529" t="s">
        <v>155</v>
      </c>
      <c r="AH110" s="529"/>
      <c r="AI110" s="529"/>
      <c r="AJ110" s="529"/>
      <c r="AK110" s="529"/>
      <c r="AL110" s="529"/>
      <c r="AM110" s="22"/>
    </row>
    <row r="111" spans="1:39" s="9" customFormat="1" ht="15" customHeight="1" thickBot="1" x14ac:dyDescent="0.2">
      <c r="A111" s="22"/>
      <c r="F111" s="46"/>
      <c r="J111" s="14" t="s">
        <v>148</v>
      </c>
      <c r="K111" s="458" t="e">
        <f ca="1">TEXT(入力・分析シート!AD52/入力・分析シート!AC52,"0.000000")</f>
        <v>#DIV/0!</v>
      </c>
      <c r="L111" s="459"/>
      <c r="M111" s="459"/>
      <c r="N111" s="459"/>
      <c r="O111" s="459"/>
      <c r="P111" s="460"/>
      <c r="R111" s="14" t="s">
        <v>149</v>
      </c>
      <c r="S111" s="452" t="e">
        <f ca="1">TEXT(入力・分析シート!AE52/入力・分析シート!AC52,"0.000000")</f>
        <v>#DIV/0!</v>
      </c>
      <c r="T111" s="453"/>
      <c r="U111" s="453"/>
      <c r="V111" s="453"/>
      <c r="W111" s="453"/>
      <c r="X111" s="454"/>
      <c r="AM111" s="22"/>
    </row>
    <row r="112" spans="1:39" s="9" customFormat="1" ht="15" customHeight="1" thickBot="1" x14ac:dyDescent="0.2">
      <c r="A112" s="22"/>
      <c r="F112" s="46"/>
      <c r="AM112" s="22"/>
    </row>
    <row r="113" spans="1:39" s="9" customFormat="1" ht="15" customHeight="1" x14ac:dyDescent="0.15">
      <c r="A113" s="22"/>
      <c r="F113" s="46"/>
      <c r="J113" s="44" t="s">
        <v>135</v>
      </c>
      <c r="K113" s="431" t="s">
        <v>68</v>
      </c>
      <c r="L113" s="432"/>
      <c r="M113" s="432"/>
      <c r="N113" s="432"/>
      <c r="O113" s="432"/>
      <c r="P113" s="433"/>
      <c r="R113" s="44" t="s">
        <v>136</v>
      </c>
      <c r="S113" s="434" t="s">
        <v>71</v>
      </c>
      <c r="T113" s="435"/>
      <c r="U113" s="435"/>
      <c r="V113" s="435"/>
      <c r="W113" s="435"/>
      <c r="X113" s="436"/>
      <c r="Z113" s="13" t="s">
        <v>265</v>
      </c>
      <c r="AM113" s="22"/>
    </row>
    <row r="114" spans="1:39" s="9" customFormat="1" ht="15" customHeight="1" thickBot="1" x14ac:dyDescent="0.2">
      <c r="A114" s="22"/>
      <c r="F114" s="46"/>
      <c r="K114" s="455" t="str">
        <f ca="1">TEXT(入力・分析シート!AD52,"###,###,##0")&amp;" "&amp;入力・分析シート!C12</f>
        <v>0 千円</v>
      </c>
      <c r="L114" s="456"/>
      <c r="M114" s="456"/>
      <c r="N114" s="456"/>
      <c r="O114" s="456"/>
      <c r="P114" s="457"/>
      <c r="S114" s="452" t="str">
        <f ca="1">TEXT(入力・分析シート!AE52,"###,###,##0")&amp;" "&amp;入力・分析シート!C12</f>
        <v>0 千円</v>
      </c>
      <c r="T114" s="453"/>
      <c r="U114" s="453"/>
      <c r="V114" s="453"/>
      <c r="W114" s="453"/>
      <c r="X114" s="454"/>
      <c r="AM114" s="22"/>
    </row>
    <row r="115" spans="1:39" s="9" customFormat="1" ht="15" customHeight="1" x14ac:dyDescent="0.15">
      <c r="A115" s="22"/>
      <c r="F115" s="47"/>
      <c r="G115" s="48"/>
      <c r="H115" s="48"/>
      <c r="I115" s="48"/>
      <c r="J115" s="48"/>
      <c r="K115" s="48"/>
      <c r="L115" s="48"/>
      <c r="M115" s="48"/>
      <c r="AM115" s="22"/>
    </row>
    <row r="116" spans="1:39" s="9" customFormat="1" ht="7.5" customHeight="1" x14ac:dyDescent="0.15">
      <c r="A116" s="22"/>
      <c r="N116" s="229"/>
      <c r="O116" s="39"/>
      <c r="P116" s="39"/>
      <c r="Q116" s="39"/>
      <c r="R116" s="39"/>
      <c r="S116" s="39"/>
      <c r="T116" s="39"/>
      <c r="U116" s="39"/>
      <c r="AM116" s="22"/>
    </row>
    <row r="117" spans="1:39" s="9" customFormat="1" ht="7.5" customHeight="1" thickBot="1" x14ac:dyDescent="0.2">
      <c r="A117" s="22"/>
      <c r="N117" s="225"/>
      <c r="O117" s="226"/>
      <c r="P117" s="226"/>
      <c r="Q117" s="226"/>
      <c r="R117" s="226"/>
      <c r="S117" s="226"/>
      <c r="T117" s="226"/>
      <c r="U117" s="62"/>
      <c r="AM117" s="22"/>
    </row>
    <row r="118" spans="1:39" s="9" customFormat="1" ht="15" customHeight="1" x14ac:dyDescent="0.15">
      <c r="A118" s="22"/>
      <c r="J118" s="8" t="s">
        <v>137</v>
      </c>
      <c r="K118" s="425" t="s">
        <v>20</v>
      </c>
      <c r="L118" s="426"/>
      <c r="M118" s="426"/>
      <c r="N118" s="426"/>
      <c r="O118" s="426"/>
      <c r="P118" s="427"/>
      <c r="R118" s="8" t="s">
        <v>122</v>
      </c>
      <c r="S118" s="425" t="s">
        <v>21</v>
      </c>
      <c r="T118" s="426"/>
      <c r="U118" s="426"/>
      <c r="V118" s="426"/>
      <c r="W118" s="426"/>
      <c r="X118" s="427"/>
      <c r="AM118" s="22"/>
    </row>
    <row r="119" spans="1:39" s="9" customFormat="1" ht="15" customHeight="1" thickBot="1" x14ac:dyDescent="0.2">
      <c r="A119" s="22"/>
      <c r="J119" s="14" t="s">
        <v>151</v>
      </c>
      <c r="K119" s="422" t="e">
        <f ca="1">TEXT(入力・分析シート!AF52/入力・分析シート!AC52*IF(入力・分析シート!$C$12="億円",0.001,IF(入力・分析シート!$C$12="千円",1000,IF(入力・分析シート!$C$12="円",1000000,1))),"0.000000")</f>
        <v>#DIV/0!</v>
      </c>
      <c r="L119" s="423"/>
      <c r="M119" s="423"/>
      <c r="N119" s="423"/>
      <c r="O119" s="423"/>
      <c r="P119" s="424"/>
      <c r="R119" s="14" t="s">
        <v>150</v>
      </c>
      <c r="S119" s="422" t="e">
        <f ca="1">TEXT(入力・分析シート!AG52/入力・分析シート!AC52*IF(入力・分析シート!$C$12="億円",0.001,IF(入力・分析シート!$C$12="千円",1000,IF(入力・分析シート!$C$12="円",1000000,1))),"0.000000")</f>
        <v>#DIV/0!</v>
      </c>
      <c r="T119" s="423"/>
      <c r="U119" s="423"/>
      <c r="V119" s="423"/>
      <c r="W119" s="423"/>
      <c r="X119" s="424"/>
      <c r="AM119" s="22"/>
    </row>
    <row r="120" spans="1:39" s="9" customFormat="1" ht="12.75" customHeight="1" thickBot="1" x14ac:dyDescent="0.2">
      <c r="A120" s="22"/>
      <c r="AM120" s="22"/>
    </row>
    <row r="121" spans="1:39" s="9" customFormat="1" ht="15" customHeight="1" x14ac:dyDescent="0.15">
      <c r="A121" s="22"/>
      <c r="J121" s="44" t="s">
        <v>138</v>
      </c>
      <c r="K121" s="425" t="s">
        <v>89</v>
      </c>
      <c r="L121" s="426"/>
      <c r="M121" s="426"/>
      <c r="N121" s="426"/>
      <c r="O121" s="426"/>
      <c r="P121" s="427"/>
      <c r="R121" s="44" t="s">
        <v>139</v>
      </c>
      <c r="S121" s="425" t="s">
        <v>90</v>
      </c>
      <c r="T121" s="426"/>
      <c r="U121" s="426"/>
      <c r="V121" s="426"/>
      <c r="W121" s="426"/>
      <c r="X121" s="427"/>
      <c r="Z121" s="13" t="s">
        <v>266</v>
      </c>
      <c r="AM121" s="22"/>
    </row>
    <row r="122" spans="1:39" s="9" customFormat="1" ht="15" customHeight="1" thickBot="1" x14ac:dyDescent="0.2">
      <c r="A122" s="22"/>
      <c r="K122" s="422" t="str">
        <f ca="1">TEXT(入力・分析シート!AF52,"###,###,##0")&amp;" 人"</f>
        <v>0 人</v>
      </c>
      <c r="L122" s="423"/>
      <c r="M122" s="423"/>
      <c r="N122" s="423"/>
      <c r="O122" s="423"/>
      <c r="P122" s="424"/>
      <c r="S122" s="422" t="str">
        <f ca="1">TEXT(入力・分析シート!AG52,"###,###,##0")&amp;" 人"</f>
        <v>0 人</v>
      </c>
      <c r="T122" s="423"/>
      <c r="U122" s="423"/>
      <c r="V122" s="423"/>
      <c r="W122" s="423"/>
      <c r="X122" s="424"/>
      <c r="AM122" s="22"/>
    </row>
    <row r="123" spans="1:39" s="9" customFormat="1" ht="12.75" customHeight="1" x14ac:dyDescent="0.1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row>
    <row r="124" spans="1:39" s="53" customFormat="1" ht="18.75" customHeight="1" x14ac:dyDescent="0.15">
      <c r="A124" s="51" t="s">
        <v>160</v>
      </c>
      <c r="C124" s="52" t="s">
        <v>169</v>
      </c>
    </row>
    <row r="125" spans="1:39" s="53" customFormat="1" ht="18.75" customHeight="1" x14ac:dyDescent="0.15"/>
    <row r="126" spans="1:39" s="53" customFormat="1" ht="18.75" customHeight="1" x14ac:dyDescent="0.15">
      <c r="B126" s="53" t="s">
        <v>170</v>
      </c>
    </row>
    <row r="127" spans="1:39" s="53" customFormat="1" ht="18.75" customHeight="1" x14ac:dyDescent="0.15">
      <c r="C127" s="53" t="s">
        <v>376</v>
      </c>
    </row>
    <row r="128" spans="1:39" s="53" customFormat="1" ht="18.75" customHeight="1" x14ac:dyDescent="0.15">
      <c r="B128" s="53" t="s">
        <v>377</v>
      </c>
    </row>
    <row r="129" spans="2:3" s="53" customFormat="1" ht="18.75" customHeight="1" x14ac:dyDescent="0.15">
      <c r="B129" s="53" t="s">
        <v>378</v>
      </c>
    </row>
    <row r="130" spans="2:3" s="53" customFormat="1" ht="18.75" customHeight="1" x14ac:dyDescent="0.15"/>
    <row r="131" spans="2:3" s="53" customFormat="1" ht="18.75" customHeight="1" x14ac:dyDescent="0.15">
      <c r="B131" s="53" t="s">
        <v>180</v>
      </c>
    </row>
    <row r="132" spans="2:3" s="53" customFormat="1" ht="18.75" customHeight="1" x14ac:dyDescent="0.15">
      <c r="C132" s="53" t="s">
        <v>308</v>
      </c>
    </row>
    <row r="133" spans="2:3" s="53" customFormat="1" ht="18.75" customHeight="1" x14ac:dyDescent="0.15"/>
    <row r="134" spans="2:3" s="53" customFormat="1" ht="18.75" customHeight="1" x14ac:dyDescent="0.15">
      <c r="B134" s="53" t="s">
        <v>171</v>
      </c>
    </row>
    <row r="135" spans="2:3" s="53" customFormat="1" ht="18.75" customHeight="1" x14ac:dyDescent="0.15">
      <c r="C135" s="53" t="s">
        <v>379</v>
      </c>
    </row>
    <row r="136" spans="2:3" s="53" customFormat="1" ht="18.75" customHeight="1" x14ac:dyDescent="0.15">
      <c r="B136" s="53" t="s">
        <v>380</v>
      </c>
    </row>
    <row r="137" spans="2:3" s="53" customFormat="1" ht="18.75" customHeight="1" x14ac:dyDescent="0.15"/>
    <row r="138" spans="2:3" s="53" customFormat="1" ht="18.75" customHeight="1" x14ac:dyDescent="0.15">
      <c r="B138" s="53" t="s">
        <v>172</v>
      </c>
    </row>
    <row r="139" spans="2:3" s="53" customFormat="1" ht="18.75" customHeight="1" x14ac:dyDescent="0.15">
      <c r="C139" s="53" t="s">
        <v>309</v>
      </c>
    </row>
    <row r="140" spans="2:3" s="53" customFormat="1" ht="18.75" customHeight="1" x14ac:dyDescent="0.15"/>
    <row r="141" spans="2:3" s="53" customFormat="1" ht="18.75" customHeight="1" x14ac:dyDescent="0.15">
      <c r="B141" s="53" t="s">
        <v>173</v>
      </c>
    </row>
    <row r="142" spans="2:3" s="53" customFormat="1" ht="18.75" customHeight="1" x14ac:dyDescent="0.15">
      <c r="C142" s="53" t="s">
        <v>397</v>
      </c>
    </row>
    <row r="143" spans="2:3" s="53" customFormat="1" ht="18.75" customHeight="1" x14ac:dyDescent="0.15">
      <c r="B143" s="53" t="s">
        <v>398</v>
      </c>
    </row>
    <row r="144" spans="2:3" s="53" customFormat="1" ht="18.75" customHeight="1" x14ac:dyDescent="0.15">
      <c r="B144" s="53" t="s">
        <v>399</v>
      </c>
    </row>
    <row r="145" spans="2:3" s="53" customFormat="1" ht="18.75" customHeight="1" x14ac:dyDescent="0.15">
      <c r="B145" s="53" t="s">
        <v>400</v>
      </c>
    </row>
    <row r="146" spans="2:3" s="53" customFormat="1" ht="18.75" customHeight="1" x14ac:dyDescent="0.15"/>
    <row r="147" spans="2:3" s="53" customFormat="1" ht="18.75" customHeight="1" x14ac:dyDescent="0.15">
      <c r="B147" s="53" t="s">
        <v>174</v>
      </c>
    </row>
    <row r="148" spans="2:3" s="53" customFormat="1" ht="18.75" customHeight="1" x14ac:dyDescent="0.15">
      <c r="C148" s="53" t="s">
        <v>310</v>
      </c>
    </row>
    <row r="149" spans="2:3" s="53" customFormat="1" ht="18.75" customHeight="1" x14ac:dyDescent="0.15"/>
    <row r="150" spans="2:3" s="53" customFormat="1" ht="18.75" customHeight="1" x14ac:dyDescent="0.15">
      <c r="B150" s="53" t="s">
        <v>176</v>
      </c>
    </row>
    <row r="151" spans="2:3" s="53" customFormat="1" ht="18.75" customHeight="1" x14ac:dyDescent="0.15">
      <c r="C151" s="53" t="s">
        <v>381</v>
      </c>
    </row>
    <row r="152" spans="2:3" s="53" customFormat="1" ht="18.75" customHeight="1" x14ac:dyDescent="0.15">
      <c r="B152" s="53" t="s">
        <v>382</v>
      </c>
    </row>
    <row r="153" spans="2:3" s="53" customFormat="1" ht="18.75" customHeight="1" x14ac:dyDescent="0.15">
      <c r="B153" s="53" t="s">
        <v>383</v>
      </c>
    </row>
    <row r="154" spans="2:3" s="53" customFormat="1" ht="18.75" customHeight="1" x14ac:dyDescent="0.15">
      <c r="B154" s="53" t="s">
        <v>384</v>
      </c>
    </row>
    <row r="155" spans="2:3" s="53" customFormat="1" ht="18.75" customHeight="1" x14ac:dyDescent="0.15"/>
    <row r="156" spans="2:3" s="53" customFormat="1" ht="18.75" customHeight="1" x14ac:dyDescent="0.15">
      <c r="B156" s="53" t="s">
        <v>177</v>
      </c>
    </row>
    <row r="157" spans="2:3" s="53" customFormat="1" ht="18.75" customHeight="1" x14ac:dyDescent="0.15">
      <c r="C157" s="53" t="s">
        <v>385</v>
      </c>
    </row>
    <row r="158" spans="2:3" s="53" customFormat="1" ht="18.75" customHeight="1" x14ac:dyDescent="0.15">
      <c r="B158" s="53" t="s">
        <v>386</v>
      </c>
    </row>
    <row r="159" spans="2:3" s="53" customFormat="1" ht="18.75" customHeight="1" x14ac:dyDescent="0.15"/>
    <row r="160" spans="2:3" s="53" customFormat="1" ht="18.75" customHeight="1" x14ac:dyDescent="0.15">
      <c r="B160" s="53" t="s">
        <v>178</v>
      </c>
    </row>
    <row r="161" spans="2:3" s="53" customFormat="1" ht="18.75" customHeight="1" x14ac:dyDescent="0.15">
      <c r="C161" s="53" t="s">
        <v>179</v>
      </c>
    </row>
    <row r="162" spans="2:3" s="53" customFormat="1" ht="18.75" customHeight="1" x14ac:dyDescent="0.15"/>
    <row r="163" spans="2:3" s="53" customFormat="1" ht="18.75" customHeight="1" x14ac:dyDescent="0.15">
      <c r="B163" s="53" t="s">
        <v>181</v>
      </c>
    </row>
    <row r="164" spans="2:3" s="53" customFormat="1" ht="18.75" customHeight="1" x14ac:dyDescent="0.15">
      <c r="C164" s="53" t="s">
        <v>311</v>
      </c>
    </row>
    <row r="165" spans="2:3" s="53" customFormat="1" ht="18.75" customHeight="1" x14ac:dyDescent="0.15"/>
    <row r="166" spans="2:3" s="53" customFormat="1" ht="18.75" customHeight="1" x14ac:dyDescent="0.15">
      <c r="B166" s="53" t="s">
        <v>182</v>
      </c>
    </row>
    <row r="167" spans="2:3" s="53" customFormat="1" ht="18.75" customHeight="1" x14ac:dyDescent="0.15">
      <c r="C167" s="53" t="s">
        <v>387</v>
      </c>
    </row>
    <row r="168" spans="2:3" s="53" customFormat="1" ht="18.75" customHeight="1" x14ac:dyDescent="0.15">
      <c r="B168" s="53" t="s">
        <v>388</v>
      </c>
    </row>
    <row r="169" spans="2:3" s="53" customFormat="1" ht="18.75" customHeight="1" x14ac:dyDescent="0.15"/>
    <row r="170" spans="2:3" s="53" customFormat="1" ht="18.75" customHeight="1" x14ac:dyDescent="0.15">
      <c r="B170" s="53" t="s">
        <v>183</v>
      </c>
    </row>
    <row r="171" spans="2:3" s="53" customFormat="1" ht="18.75" customHeight="1" x14ac:dyDescent="0.15">
      <c r="C171" s="53" t="s">
        <v>389</v>
      </c>
    </row>
    <row r="172" spans="2:3" s="53" customFormat="1" ht="18.75" customHeight="1" x14ac:dyDescent="0.15">
      <c r="B172" s="53" t="s">
        <v>390</v>
      </c>
    </row>
    <row r="173" spans="2:3" s="53" customFormat="1" ht="18.75" customHeight="1" x14ac:dyDescent="0.15">
      <c r="B173" s="53" t="s">
        <v>391</v>
      </c>
    </row>
    <row r="174" spans="2:3" s="53" customFormat="1" ht="18.75" customHeight="1" x14ac:dyDescent="0.15"/>
    <row r="175" spans="2:3" s="53" customFormat="1" ht="18.75" customHeight="1" x14ac:dyDescent="0.15">
      <c r="B175" s="53" t="s">
        <v>195</v>
      </c>
    </row>
    <row r="176" spans="2:3" s="53" customFormat="1" ht="18.75" customHeight="1" x14ac:dyDescent="0.15">
      <c r="C176" s="53" t="s">
        <v>312</v>
      </c>
    </row>
    <row r="177" spans="2:3" s="53" customFormat="1" ht="18.75" customHeight="1" x14ac:dyDescent="0.15">
      <c r="B177" s="53" t="s">
        <v>313</v>
      </c>
    </row>
    <row r="178" spans="2:3" s="53" customFormat="1" ht="18.75" customHeight="1" x14ac:dyDescent="0.15"/>
    <row r="179" spans="2:3" s="53" customFormat="1" ht="18.75" customHeight="1" x14ac:dyDescent="0.15">
      <c r="B179" s="53" t="s">
        <v>196</v>
      </c>
    </row>
    <row r="180" spans="2:3" s="53" customFormat="1" ht="18.75" customHeight="1" x14ac:dyDescent="0.15">
      <c r="C180" s="53" t="s">
        <v>316</v>
      </c>
    </row>
    <row r="181" spans="2:3" s="53" customFormat="1" ht="18.75" customHeight="1" x14ac:dyDescent="0.15">
      <c r="B181" s="53" t="s">
        <v>317</v>
      </c>
    </row>
    <row r="182" spans="2:3" s="53" customFormat="1" ht="18.75" customHeight="1" x14ac:dyDescent="0.15"/>
    <row r="183" spans="2:3" s="53" customFormat="1" ht="18.75" customHeight="1" x14ac:dyDescent="0.15">
      <c r="B183" s="53" t="s">
        <v>197</v>
      </c>
    </row>
    <row r="184" spans="2:3" s="53" customFormat="1" ht="18.75" customHeight="1" x14ac:dyDescent="0.15">
      <c r="C184" s="53" t="s">
        <v>314</v>
      </c>
    </row>
    <row r="185" spans="2:3" s="53" customFormat="1" ht="18.75" customHeight="1" x14ac:dyDescent="0.15">
      <c r="B185" s="53" t="s">
        <v>315</v>
      </c>
    </row>
    <row r="186" spans="2:3" s="53" customFormat="1" ht="18.75" customHeight="1" x14ac:dyDescent="0.15"/>
    <row r="187" spans="2:3" s="53" customFormat="1" ht="18.75" customHeight="1" x14ac:dyDescent="0.15">
      <c r="B187" s="53" t="s">
        <v>198</v>
      </c>
    </row>
    <row r="188" spans="2:3" s="53" customFormat="1" ht="18.75" customHeight="1" x14ac:dyDescent="0.15">
      <c r="C188" s="53" t="s">
        <v>319</v>
      </c>
    </row>
    <row r="189" spans="2:3" s="53" customFormat="1" ht="18.75" customHeight="1" x14ac:dyDescent="0.15">
      <c r="B189" s="53" t="s">
        <v>318</v>
      </c>
    </row>
    <row r="190" spans="2:3" s="53" customFormat="1" ht="18.75" customHeight="1" x14ac:dyDescent="0.15"/>
    <row r="191" spans="2:3" s="53" customFormat="1" ht="18.75" customHeight="1" x14ac:dyDescent="0.15">
      <c r="B191" s="53" t="s">
        <v>184</v>
      </c>
    </row>
    <row r="192" spans="2:3" s="53" customFormat="1" ht="18.75" customHeight="1" x14ac:dyDescent="0.15">
      <c r="C192" s="53" t="s">
        <v>320</v>
      </c>
    </row>
    <row r="193" spans="2:3" s="53" customFormat="1" ht="18.75" customHeight="1" x14ac:dyDescent="0.15">
      <c r="B193" s="53" t="s">
        <v>321</v>
      </c>
    </row>
    <row r="194" spans="2:3" s="53" customFormat="1" ht="18.75" customHeight="1" x14ac:dyDescent="0.15"/>
    <row r="195" spans="2:3" s="53" customFormat="1" ht="18.75" customHeight="1" x14ac:dyDescent="0.15">
      <c r="B195" s="53" t="s">
        <v>185</v>
      </c>
    </row>
    <row r="196" spans="2:3" s="53" customFormat="1" ht="18.75" customHeight="1" x14ac:dyDescent="0.15">
      <c r="C196" s="53" t="s">
        <v>392</v>
      </c>
    </row>
    <row r="197" spans="2:3" s="53" customFormat="1" ht="18.75" customHeight="1" x14ac:dyDescent="0.15">
      <c r="B197" s="53" t="s">
        <v>393</v>
      </c>
    </row>
    <row r="198" spans="2:3" s="53" customFormat="1" ht="18.75" customHeight="1" x14ac:dyDescent="0.15">
      <c r="B198" s="53" t="s">
        <v>394</v>
      </c>
    </row>
    <row r="199" spans="2:3" s="53" customFormat="1" ht="18.75" customHeight="1" x14ac:dyDescent="0.15"/>
    <row r="200" spans="2:3" s="53" customFormat="1" ht="18.75" customHeight="1" x14ac:dyDescent="0.15">
      <c r="B200" s="53" t="s">
        <v>186</v>
      </c>
    </row>
    <row r="201" spans="2:3" s="53" customFormat="1" ht="18.75" customHeight="1" x14ac:dyDescent="0.15">
      <c r="C201" s="53" t="s">
        <v>395</v>
      </c>
    </row>
    <row r="202" spans="2:3" s="53" customFormat="1" ht="18.75" customHeight="1" x14ac:dyDescent="0.15">
      <c r="B202" s="53" t="s">
        <v>396</v>
      </c>
    </row>
    <row r="203" spans="2:3" s="53" customFormat="1" ht="18.75" customHeight="1" x14ac:dyDescent="0.15"/>
    <row r="204" spans="2:3" s="53" customFormat="1" ht="18.75" customHeight="1" x14ac:dyDescent="0.15">
      <c r="B204" s="53" t="s">
        <v>187</v>
      </c>
    </row>
    <row r="205" spans="2:3" s="53" customFormat="1" ht="18.75" customHeight="1" x14ac:dyDescent="0.15">
      <c r="C205" s="53" t="s">
        <v>193</v>
      </c>
    </row>
    <row r="206" spans="2:3" s="53" customFormat="1" ht="18.75" customHeight="1" x14ac:dyDescent="0.15">
      <c r="B206" s="53" t="s">
        <v>322</v>
      </c>
    </row>
    <row r="207" spans="2:3" s="53" customFormat="1" ht="18.75" customHeight="1" x14ac:dyDescent="0.15"/>
    <row r="208" spans="2:3" s="53" customFormat="1" ht="18.75" customHeight="1" x14ac:dyDescent="0.15">
      <c r="B208" s="53" t="s">
        <v>188</v>
      </c>
    </row>
    <row r="209" spans="2:3" s="53" customFormat="1" ht="18.75" customHeight="1" x14ac:dyDescent="0.15">
      <c r="C209" s="53" t="s">
        <v>189</v>
      </c>
    </row>
    <row r="210" spans="2:3" s="53" customFormat="1" ht="18.75" customHeight="1" x14ac:dyDescent="0.15">
      <c r="B210" s="53" t="s">
        <v>190</v>
      </c>
    </row>
    <row r="211" spans="2:3" s="53" customFormat="1" ht="18.75" customHeight="1" x14ac:dyDescent="0.15"/>
    <row r="212" spans="2:3" s="53" customFormat="1" ht="18.75" customHeight="1" x14ac:dyDescent="0.15">
      <c r="B212" s="53" t="s">
        <v>191</v>
      </c>
    </row>
    <row r="213" spans="2:3" s="53" customFormat="1" ht="18.75" customHeight="1" x14ac:dyDescent="0.15">
      <c r="C213" s="53" t="s">
        <v>323</v>
      </c>
    </row>
    <row r="214" spans="2:3" s="53" customFormat="1" ht="18.75" customHeight="1" x14ac:dyDescent="0.15"/>
    <row r="215" spans="2:3" s="53" customFormat="1" ht="18.75" customHeight="1" x14ac:dyDescent="0.15">
      <c r="B215" s="53" t="s">
        <v>192</v>
      </c>
    </row>
    <row r="216" spans="2:3" s="53" customFormat="1" ht="18.75" customHeight="1" x14ac:dyDescent="0.15">
      <c r="C216" s="53" t="s">
        <v>194</v>
      </c>
    </row>
  </sheetData>
  <sheetProtection sheet="1" objects="1" scenarios="1"/>
  <mergeCells count="155">
    <mergeCell ref="J1:AI1"/>
    <mergeCell ref="L5:P5"/>
    <mergeCell ref="L6:P6"/>
    <mergeCell ref="L7:P7"/>
    <mergeCell ref="Q5:U5"/>
    <mergeCell ref="Q6:U6"/>
    <mergeCell ref="Q7:U7"/>
    <mergeCell ref="AG4:AL5"/>
    <mergeCell ref="AG6:AL6"/>
    <mergeCell ref="AG7:AL7"/>
    <mergeCell ref="AG8:AL8"/>
    <mergeCell ref="C9:C11"/>
    <mergeCell ref="AB4:AF5"/>
    <mergeCell ref="AB6:AF6"/>
    <mergeCell ref="AB7:AF7"/>
    <mergeCell ref="AB8:AF8"/>
    <mergeCell ref="B4:K5"/>
    <mergeCell ref="B6:K6"/>
    <mergeCell ref="V11:AA11"/>
    <mergeCell ref="L10:P10"/>
    <mergeCell ref="V8:AA8"/>
    <mergeCell ref="L4:AA4"/>
    <mergeCell ref="V5:AA5"/>
    <mergeCell ref="V6:AA6"/>
    <mergeCell ref="V10:AA10"/>
    <mergeCell ref="V7:AA7"/>
    <mergeCell ref="Q8:U8"/>
    <mergeCell ref="Q9:U9"/>
    <mergeCell ref="Q10:U10"/>
    <mergeCell ref="AB9:AF9"/>
    <mergeCell ref="AB10:AF10"/>
    <mergeCell ref="C7:K7"/>
    <mergeCell ref="J56:O56"/>
    <mergeCell ref="K60:P60"/>
    <mergeCell ref="C56:H56"/>
    <mergeCell ref="C55:H55"/>
    <mergeCell ref="C49:H49"/>
    <mergeCell ref="D11:K11"/>
    <mergeCell ref="C38:AM39"/>
    <mergeCell ref="S61:X61"/>
    <mergeCell ref="S63:X63"/>
    <mergeCell ref="S60:X60"/>
    <mergeCell ref="C61:H61"/>
    <mergeCell ref="C51:H51"/>
    <mergeCell ref="B12:K12"/>
    <mergeCell ref="Q11:U11"/>
    <mergeCell ref="AB12:AF12"/>
    <mergeCell ref="L11:P11"/>
    <mergeCell ref="L12:P12"/>
    <mergeCell ref="C48:H48"/>
    <mergeCell ref="B18:AM19"/>
    <mergeCell ref="AG11:AL11"/>
    <mergeCell ref="AG12:AL12"/>
    <mergeCell ref="B7:B11"/>
    <mergeCell ref="L8:P8"/>
    <mergeCell ref="C8:K8"/>
    <mergeCell ref="AG110:AL110"/>
    <mergeCell ref="AA74:AE74"/>
    <mergeCell ref="AA60:AE60"/>
    <mergeCell ref="AG74:AL75"/>
    <mergeCell ref="C25:AM26"/>
    <mergeCell ref="J55:O55"/>
    <mergeCell ref="C64:H64"/>
    <mergeCell ref="S81:X81"/>
    <mergeCell ref="S82:X82"/>
    <mergeCell ref="C52:H52"/>
    <mergeCell ref="S64:X64"/>
    <mergeCell ref="C60:H60"/>
    <mergeCell ref="C72:H72"/>
    <mergeCell ref="K61:P61"/>
    <mergeCell ref="K63:P63"/>
    <mergeCell ref="K64:P64"/>
    <mergeCell ref="J69:O69"/>
    <mergeCell ref="J70:O70"/>
    <mergeCell ref="C66:H66"/>
    <mergeCell ref="C63:H63"/>
    <mergeCell ref="S78:X78"/>
    <mergeCell ref="S79:X79"/>
    <mergeCell ref="C98:H98"/>
    <mergeCell ref="Q85:R85"/>
    <mergeCell ref="AG13:AL13"/>
    <mergeCell ref="AG9:AL9"/>
    <mergeCell ref="AG10:AL10"/>
    <mergeCell ref="Z47:AL49"/>
    <mergeCell ref="C32:AM33"/>
    <mergeCell ref="L13:P13"/>
    <mergeCell ref="AB11:AF11"/>
    <mergeCell ref="D10:K10"/>
    <mergeCell ref="C45:AM46"/>
    <mergeCell ref="C36:AM37"/>
    <mergeCell ref="C27:AM28"/>
    <mergeCell ref="C29:AM31"/>
    <mergeCell ref="C42:AM44"/>
    <mergeCell ref="AB13:AF13"/>
    <mergeCell ref="V12:AA12"/>
    <mergeCell ref="V13:AA13"/>
    <mergeCell ref="V9:AA9"/>
    <mergeCell ref="Q12:U12"/>
    <mergeCell ref="Q13:U13"/>
    <mergeCell ref="C13:K13"/>
    <mergeCell ref="D9:K9"/>
    <mergeCell ref="L9:P9"/>
    <mergeCell ref="C67:H67"/>
    <mergeCell ref="C69:H69"/>
    <mergeCell ref="C70:H70"/>
    <mergeCell ref="C90:H90"/>
    <mergeCell ref="K79:P79"/>
    <mergeCell ref="C73:H73"/>
    <mergeCell ref="K78:P78"/>
    <mergeCell ref="C76:H77"/>
    <mergeCell ref="C75:H75"/>
    <mergeCell ref="K89:P89"/>
    <mergeCell ref="C86:H86"/>
    <mergeCell ref="C87:H87"/>
    <mergeCell ref="C89:H89"/>
    <mergeCell ref="K86:P86"/>
    <mergeCell ref="K93:P93"/>
    <mergeCell ref="C92:H92"/>
    <mergeCell ref="C93:H93"/>
    <mergeCell ref="K92:P92"/>
    <mergeCell ref="K121:P121"/>
    <mergeCell ref="S118:X118"/>
    <mergeCell ref="S92:X92"/>
    <mergeCell ref="K81:P81"/>
    <mergeCell ref="K82:P82"/>
    <mergeCell ref="K90:P90"/>
    <mergeCell ref="S110:X110"/>
    <mergeCell ref="S89:X89"/>
    <mergeCell ref="S90:X90"/>
    <mergeCell ref="K85:P85"/>
    <mergeCell ref="S93:X93"/>
    <mergeCell ref="K110:P110"/>
    <mergeCell ref="K122:P122"/>
    <mergeCell ref="S121:X121"/>
    <mergeCell ref="S122:X122"/>
    <mergeCell ref="K119:P119"/>
    <mergeCell ref="S119:X119"/>
    <mergeCell ref="C95:H95"/>
    <mergeCell ref="K113:P113"/>
    <mergeCell ref="S113:X113"/>
    <mergeCell ref="C107:H107"/>
    <mergeCell ref="C108:H109"/>
    <mergeCell ref="K118:P118"/>
    <mergeCell ref="C104:H104"/>
    <mergeCell ref="C105:H105"/>
    <mergeCell ref="C101:H101"/>
    <mergeCell ref="C102:H102"/>
    <mergeCell ref="C99:H99"/>
    <mergeCell ref="C96:H96"/>
    <mergeCell ref="S111:X111"/>
    <mergeCell ref="S114:X114"/>
    <mergeCell ref="K114:P114"/>
    <mergeCell ref="K111:P111"/>
    <mergeCell ref="J101:O101"/>
    <mergeCell ref="J102:O102"/>
  </mergeCells>
  <phoneticPr fontId="4"/>
  <dataValidations count="1">
    <dataValidation imeMode="on" allowBlank="1" showInputMessage="1" showErrorMessage="1" sqref="J1:AI1 B18:AM19" xr:uid="{00000000-0002-0000-0300-000000000000}"/>
  </dataValidations>
  <pageMargins left="0.23622047244094491" right="0.23622047244094491" top="0.19685039370078741" bottom="0.19685039370078741" header="0.31496062992125984" footer="0.31496062992125984"/>
  <pageSetup paperSize="9" scale="82" fitToHeight="0" orientation="portrait" r:id="rId1"/>
  <headerFooter alignWithMargins="0">
    <oddFooter>&amp;C&amp;9&amp;P</oddFooter>
  </headerFooter>
  <rowBreaks count="1" manualBreakCount="1">
    <brk id="46" max="38"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49"/>
  <sheetViews>
    <sheetView zoomScale="80" zoomScaleNormal="80" zoomScaleSheetLayoutView="80" workbookViewId="0">
      <pane xSplit="2" ySplit="4" topLeftCell="C5" activePane="bottomRight" state="frozen"/>
      <selection activeCell="AK9" sqref="AK9"/>
      <selection pane="topRight" activeCell="AK9" sqref="AK9"/>
      <selection pane="bottomLeft" activeCell="AK9" sqref="AK9"/>
      <selection pane="bottomRight" activeCell="BB1" sqref="BB1"/>
    </sheetView>
  </sheetViews>
  <sheetFormatPr defaultColWidth="10.625" defaultRowHeight="15" customHeight="1" x14ac:dyDescent="0.15"/>
  <cols>
    <col min="1" max="1" width="5.625" style="245" customWidth="1"/>
    <col min="2" max="2" width="22.5" style="246" customWidth="1"/>
    <col min="3" max="3" width="10.625" style="247" customWidth="1"/>
    <col min="4" max="6" width="10.875" style="247" bestFit="1" customWidth="1"/>
    <col min="7" max="7" width="11.125" style="247" bestFit="1" customWidth="1"/>
    <col min="8" max="8" width="10.875" style="247" bestFit="1" customWidth="1"/>
    <col min="9" max="9" width="11.125" style="247" bestFit="1" customWidth="1"/>
    <col min="10" max="12" width="10.875" style="247" bestFit="1" customWidth="1"/>
    <col min="13" max="13" width="11.125" style="247" bestFit="1" customWidth="1"/>
    <col min="14" max="16" width="10.875" style="247" bestFit="1" customWidth="1"/>
    <col min="17" max="21" width="11.125" style="247" bestFit="1" customWidth="1"/>
    <col min="22" max="23" width="10.875" style="247" bestFit="1" customWidth="1"/>
    <col min="24" max="24" width="12.25" style="247" bestFit="1" customWidth="1"/>
    <col min="25" max="25" width="11" style="247" bestFit="1" customWidth="1"/>
    <col min="26" max="27" width="10.75" style="247" bestFit="1" customWidth="1"/>
    <col min="28" max="28" width="11.125" style="247" bestFit="1" customWidth="1"/>
    <col min="29" max="30" width="10.875" style="247" bestFit="1" customWidth="1"/>
    <col min="31" max="31" width="11.125" style="247" bestFit="1" customWidth="1"/>
    <col min="32" max="32" width="10.875" style="247" bestFit="1" customWidth="1"/>
    <col min="33" max="33" width="11.125" style="247" bestFit="1" customWidth="1"/>
    <col min="34" max="36" width="10.875" style="247" bestFit="1" customWidth="1"/>
    <col min="37" max="38" width="11.125" style="247" bestFit="1" customWidth="1"/>
    <col min="39" max="39" width="20.625" style="247" bestFit="1" customWidth="1"/>
    <col min="40" max="40" width="13.625" style="247" customWidth="1"/>
    <col min="41" max="45" width="13.625" style="279" customWidth="1"/>
    <col min="46" max="53" width="13.625" style="247" customWidth="1"/>
    <col min="54" max="16384" width="10.625" style="247"/>
  </cols>
  <sheetData>
    <row r="1" spans="1:58" ht="24.95" customHeight="1" x14ac:dyDescent="0.15">
      <c r="A1" s="245" t="s">
        <v>528</v>
      </c>
    </row>
    <row r="2" spans="1:58" ht="15" customHeight="1" x14ac:dyDescent="0.15">
      <c r="A2" s="245" t="s">
        <v>486</v>
      </c>
    </row>
    <row r="3" spans="1:58" s="245" customFormat="1" ht="15" customHeight="1" x14ac:dyDescent="0.15">
      <c r="A3" s="248" t="s">
        <v>485</v>
      </c>
      <c r="B3" s="280"/>
      <c r="C3" s="250" t="s">
        <v>2</v>
      </c>
      <c r="D3" s="251" t="s">
        <v>3</v>
      </c>
      <c r="E3" s="251" t="s">
        <v>4</v>
      </c>
      <c r="F3" s="251" t="s">
        <v>5</v>
      </c>
      <c r="G3" s="251" t="s">
        <v>6</v>
      </c>
      <c r="H3" s="251" t="s">
        <v>7</v>
      </c>
      <c r="I3" s="251" t="s">
        <v>8</v>
      </c>
      <c r="J3" s="251" t="s">
        <v>9</v>
      </c>
      <c r="K3" s="251" t="s">
        <v>10</v>
      </c>
      <c r="L3" s="251" t="s">
        <v>335</v>
      </c>
      <c r="M3" s="251" t="s">
        <v>336</v>
      </c>
      <c r="N3" s="251" t="s">
        <v>337</v>
      </c>
      <c r="O3" s="251" t="s">
        <v>338</v>
      </c>
      <c r="P3" s="251" t="s">
        <v>339</v>
      </c>
      <c r="Q3" s="251" t="s">
        <v>340</v>
      </c>
      <c r="R3" s="251" t="s">
        <v>341</v>
      </c>
      <c r="S3" s="251" t="s">
        <v>342</v>
      </c>
      <c r="T3" s="251" t="s">
        <v>343</v>
      </c>
      <c r="U3" s="251" t="s">
        <v>344</v>
      </c>
      <c r="V3" s="251" t="s">
        <v>345</v>
      </c>
      <c r="W3" s="251" t="s">
        <v>346</v>
      </c>
      <c r="X3" s="251" t="s">
        <v>347</v>
      </c>
      <c r="Y3" s="251" t="s">
        <v>348</v>
      </c>
      <c r="Z3" s="251" t="s">
        <v>349</v>
      </c>
      <c r="AA3" s="251" t="s">
        <v>350</v>
      </c>
      <c r="AB3" s="251" t="s">
        <v>351</v>
      </c>
      <c r="AC3" s="251" t="s">
        <v>352</v>
      </c>
      <c r="AD3" s="251" t="s">
        <v>353</v>
      </c>
      <c r="AE3" s="251" t="s">
        <v>354</v>
      </c>
      <c r="AF3" s="251" t="s">
        <v>355</v>
      </c>
      <c r="AG3" s="251" t="s">
        <v>356</v>
      </c>
      <c r="AH3" s="251" t="s">
        <v>357</v>
      </c>
      <c r="AI3" s="251" t="s">
        <v>358</v>
      </c>
      <c r="AJ3" s="251" t="s">
        <v>359</v>
      </c>
      <c r="AK3" s="251" t="s">
        <v>360</v>
      </c>
      <c r="AL3" s="251" t="s">
        <v>361</v>
      </c>
      <c r="AM3" s="281" t="s">
        <v>362</v>
      </c>
      <c r="AN3" s="250" t="s">
        <v>363</v>
      </c>
      <c r="AO3" s="251" t="s">
        <v>364</v>
      </c>
      <c r="AP3" s="251" t="s">
        <v>365</v>
      </c>
      <c r="AQ3" s="251" t="s">
        <v>366</v>
      </c>
      <c r="AR3" s="251" t="s">
        <v>367</v>
      </c>
      <c r="AS3" s="251" t="s">
        <v>368</v>
      </c>
      <c r="AT3" s="250" t="s">
        <v>369</v>
      </c>
      <c r="AU3" s="281" t="s">
        <v>370</v>
      </c>
      <c r="AV3" s="281" t="s">
        <v>371</v>
      </c>
      <c r="AW3" s="281" t="s">
        <v>503</v>
      </c>
      <c r="AX3" s="281" t="s">
        <v>504</v>
      </c>
      <c r="AY3" s="281" t="s">
        <v>505</v>
      </c>
      <c r="AZ3" s="281" t="s">
        <v>372</v>
      </c>
      <c r="BA3" s="281">
        <v>51</v>
      </c>
      <c r="BC3" s="281"/>
      <c r="BD3" s="281"/>
      <c r="BE3" s="281"/>
      <c r="BF3" s="281"/>
    </row>
    <row r="4" spans="1:58" s="257" customFormat="1" ht="39.950000000000003" customHeight="1" x14ac:dyDescent="0.15">
      <c r="A4" s="253" t="s">
        <v>405</v>
      </c>
      <c r="B4" s="282"/>
      <c r="C4" s="255" t="s">
        <v>457</v>
      </c>
      <c r="D4" s="256" t="s">
        <v>406</v>
      </c>
      <c r="E4" s="256" t="s">
        <v>458</v>
      </c>
      <c r="F4" s="256" t="s">
        <v>516</v>
      </c>
      <c r="G4" s="256" t="s">
        <v>459</v>
      </c>
      <c r="H4" s="256" t="s">
        <v>460</v>
      </c>
      <c r="I4" s="256" t="s">
        <v>461</v>
      </c>
      <c r="J4" s="256" t="s">
        <v>462</v>
      </c>
      <c r="K4" s="256" t="s">
        <v>463</v>
      </c>
      <c r="L4" s="256" t="s">
        <v>509</v>
      </c>
      <c r="M4" s="256" t="s">
        <v>510</v>
      </c>
      <c r="N4" s="256" t="s">
        <v>511</v>
      </c>
      <c r="O4" s="256" t="s">
        <v>512</v>
      </c>
      <c r="P4" s="256" t="s">
        <v>513</v>
      </c>
      <c r="Q4" s="256" t="s">
        <v>517</v>
      </c>
      <c r="R4" s="256" t="s">
        <v>464</v>
      </c>
      <c r="S4" s="256" t="s">
        <v>465</v>
      </c>
      <c r="T4" s="256" t="s">
        <v>466</v>
      </c>
      <c r="U4" s="256" t="s">
        <v>467</v>
      </c>
      <c r="V4" s="256" t="s">
        <v>468</v>
      </c>
      <c r="W4" s="256" t="s">
        <v>469</v>
      </c>
      <c r="X4" s="256" t="s">
        <v>529</v>
      </c>
      <c r="Y4" s="256" t="s">
        <v>407</v>
      </c>
      <c r="Z4" s="256" t="s">
        <v>470</v>
      </c>
      <c r="AA4" s="256" t="s">
        <v>471</v>
      </c>
      <c r="AB4" s="256" t="s">
        <v>472</v>
      </c>
      <c r="AC4" s="256" t="s">
        <v>473</v>
      </c>
      <c r="AD4" s="256" t="s">
        <v>474</v>
      </c>
      <c r="AE4" s="256" t="s">
        <v>475</v>
      </c>
      <c r="AF4" s="256" t="s">
        <v>476</v>
      </c>
      <c r="AG4" s="256" t="s">
        <v>477</v>
      </c>
      <c r="AH4" s="256" t="s">
        <v>478</v>
      </c>
      <c r="AI4" s="256" t="s">
        <v>479</v>
      </c>
      <c r="AJ4" s="256" t="s">
        <v>480</v>
      </c>
      <c r="AK4" s="256" t="s">
        <v>481</v>
      </c>
      <c r="AL4" s="256" t="s">
        <v>408</v>
      </c>
      <c r="AM4" s="283" t="s">
        <v>409</v>
      </c>
      <c r="AN4" s="255" t="s">
        <v>417</v>
      </c>
      <c r="AO4" s="284" t="s">
        <v>418</v>
      </c>
      <c r="AP4" s="284" t="s">
        <v>419</v>
      </c>
      <c r="AQ4" s="284" t="s">
        <v>420</v>
      </c>
      <c r="AR4" s="284" t="s">
        <v>421</v>
      </c>
      <c r="AS4" s="284" t="s">
        <v>422</v>
      </c>
      <c r="AT4" s="255" t="s">
        <v>423</v>
      </c>
      <c r="AU4" s="283" t="s">
        <v>424</v>
      </c>
      <c r="AV4" s="283" t="s">
        <v>425</v>
      </c>
      <c r="AW4" s="283" t="s">
        <v>426</v>
      </c>
      <c r="AX4" s="283" t="s">
        <v>427</v>
      </c>
      <c r="AY4" s="283" t="s">
        <v>428</v>
      </c>
      <c r="AZ4" s="283" t="s">
        <v>429</v>
      </c>
      <c r="BA4" s="283" t="s">
        <v>416</v>
      </c>
      <c r="BC4" s="283" t="s">
        <v>430</v>
      </c>
      <c r="BD4" s="283" t="s">
        <v>431</v>
      </c>
      <c r="BE4" s="283" t="s">
        <v>432</v>
      </c>
      <c r="BF4" s="283" t="s">
        <v>451</v>
      </c>
    </row>
    <row r="5" spans="1:58" ht="15" customHeight="1" x14ac:dyDescent="0.15">
      <c r="A5" s="285" t="s">
        <v>2</v>
      </c>
      <c r="B5" s="286" t="s">
        <v>457</v>
      </c>
      <c r="C5" s="287">
        <v>9637316</v>
      </c>
      <c r="D5" s="288">
        <v>20590861</v>
      </c>
      <c r="E5" s="288">
        <v>22912</v>
      </c>
      <c r="F5" s="288">
        <v>0</v>
      </c>
      <c r="G5" s="288">
        <v>0</v>
      </c>
      <c r="H5" s="288">
        <v>42902490</v>
      </c>
      <c r="I5" s="288">
        <v>46470</v>
      </c>
      <c r="J5" s="288">
        <v>147705</v>
      </c>
      <c r="K5" s="288">
        <v>128366</v>
      </c>
      <c r="L5" s="288">
        <v>0</v>
      </c>
      <c r="M5" s="288">
        <v>255</v>
      </c>
      <c r="N5" s="288">
        <v>0</v>
      </c>
      <c r="O5" s="288">
        <v>20</v>
      </c>
      <c r="P5" s="288">
        <v>0</v>
      </c>
      <c r="Q5" s="288">
        <v>0</v>
      </c>
      <c r="R5" s="288">
        <v>0</v>
      </c>
      <c r="S5" s="288">
        <v>0</v>
      </c>
      <c r="T5" s="288">
        <v>0</v>
      </c>
      <c r="U5" s="288">
        <v>0</v>
      </c>
      <c r="V5" s="288">
        <v>279438</v>
      </c>
      <c r="W5" s="288">
        <v>1229716</v>
      </c>
      <c r="X5" s="288">
        <v>0</v>
      </c>
      <c r="Y5" s="288">
        <v>0</v>
      </c>
      <c r="Z5" s="288">
        <v>118988</v>
      </c>
      <c r="AA5" s="288">
        <v>0</v>
      </c>
      <c r="AB5" s="288">
        <v>4619</v>
      </c>
      <c r="AC5" s="288">
        <v>4388</v>
      </c>
      <c r="AD5" s="288">
        <v>0</v>
      </c>
      <c r="AE5" s="288">
        <v>3227</v>
      </c>
      <c r="AF5" s="288">
        <v>282567</v>
      </c>
      <c r="AG5" s="288">
        <v>1009544</v>
      </c>
      <c r="AH5" s="288">
        <v>112326</v>
      </c>
      <c r="AI5" s="288">
        <v>7457</v>
      </c>
      <c r="AJ5" s="288">
        <v>3670574</v>
      </c>
      <c r="AK5" s="288">
        <v>0</v>
      </c>
      <c r="AL5" s="288">
        <v>0</v>
      </c>
      <c r="AM5" s="289">
        <v>80199239</v>
      </c>
      <c r="AN5" s="287">
        <v>418202</v>
      </c>
      <c r="AO5" s="288">
        <v>27544167</v>
      </c>
      <c r="AP5" s="288">
        <v>0</v>
      </c>
      <c r="AQ5" s="288">
        <v>0</v>
      </c>
      <c r="AR5" s="288">
        <v>614381</v>
      </c>
      <c r="AS5" s="288">
        <v>1880341</v>
      </c>
      <c r="AT5" s="287">
        <v>30457091</v>
      </c>
      <c r="AU5" s="289">
        <v>110656330</v>
      </c>
      <c r="AV5" s="289">
        <v>71903036</v>
      </c>
      <c r="AW5" s="289">
        <v>102360127</v>
      </c>
      <c r="AX5" s="289">
        <v>182559366</v>
      </c>
      <c r="AY5" s="289">
        <v>-38934010</v>
      </c>
      <c r="AZ5" s="289">
        <v>63426117</v>
      </c>
      <c r="BA5" s="289">
        <v>143625356</v>
      </c>
      <c r="BC5" s="390">
        <v>0.35184620999999999</v>
      </c>
      <c r="BD5" s="390">
        <v>0.64815379000000006</v>
      </c>
      <c r="BE5" s="394">
        <v>1.0411172779242113E-2</v>
      </c>
      <c r="BF5" s="394">
        <v>0</v>
      </c>
    </row>
    <row r="6" spans="1:58" ht="15" customHeight="1" x14ac:dyDescent="0.15">
      <c r="A6" s="290" t="s">
        <v>3</v>
      </c>
      <c r="B6" s="246" t="s">
        <v>487</v>
      </c>
      <c r="C6" s="287">
        <v>2027578</v>
      </c>
      <c r="D6" s="288">
        <v>10179257</v>
      </c>
      <c r="E6" s="288">
        <v>5698</v>
      </c>
      <c r="F6" s="288">
        <v>0</v>
      </c>
      <c r="G6" s="288">
        <v>0</v>
      </c>
      <c r="H6" s="288">
        <v>116027710</v>
      </c>
      <c r="I6" s="288">
        <v>2167</v>
      </c>
      <c r="J6" s="288">
        <v>0</v>
      </c>
      <c r="K6" s="288">
        <v>5315</v>
      </c>
      <c r="L6" s="288">
        <v>0</v>
      </c>
      <c r="M6" s="288">
        <v>6</v>
      </c>
      <c r="N6" s="288">
        <v>0</v>
      </c>
      <c r="O6" s="288">
        <v>0</v>
      </c>
      <c r="P6" s="288">
        <v>0</v>
      </c>
      <c r="Q6" s="288">
        <v>0</v>
      </c>
      <c r="R6" s="288">
        <v>0</v>
      </c>
      <c r="S6" s="288">
        <v>0</v>
      </c>
      <c r="T6" s="288">
        <v>0</v>
      </c>
      <c r="U6" s="288">
        <v>0</v>
      </c>
      <c r="V6" s="288">
        <v>1817</v>
      </c>
      <c r="W6" s="288">
        <v>0</v>
      </c>
      <c r="X6" s="288">
        <v>0</v>
      </c>
      <c r="Y6" s="288">
        <v>0</v>
      </c>
      <c r="Z6" s="288">
        <v>0</v>
      </c>
      <c r="AA6" s="288">
        <v>0</v>
      </c>
      <c r="AB6" s="288">
        <v>0</v>
      </c>
      <c r="AC6" s="288">
        <v>261</v>
      </c>
      <c r="AD6" s="288">
        <v>0</v>
      </c>
      <c r="AE6" s="288">
        <v>481</v>
      </c>
      <c r="AF6" s="288">
        <v>148806</v>
      </c>
      <c r="AG6" s="288">
        <v>165821</v>
      </c>
      <c r="AH6" s="288">
        <v>0</v>
      </c>
      <c r="AI6" s="288">
        <v>0</v>
      </c>
      <c r="AJ6" s="288">
        <v>678756</v>
      </c>
      <c r="AK6" s="288">
        <v>0</v>
      </c>
      <c r="AL6" s="288">
        <v>0</v>
      </c>
      <c r="AM6" s="289">
        <v>129243673</v>
      </c>
      <c r="AN6" s="287">
        <v>0</v>
      </c>
      <c r="AO6" s="288">
        <v>2304766</v>
      </c>
      <c r="AP6" s="288">
        <v>0</v>
      </c>
      <c r="AQ6" s="288">
        <v>0</v>
      </c>
      <c r="AR6" s="288">
        <v>9173579</v>
      </c>
      <c r="AS6" s="288">
        <v>1770320</v>
      </c>
      <c r="AT6" s="287">
        <v>13248665</v>
      </c>
      <c r="AU6" s="289">
        <v>142492338</v>
      </c>
      <c r="AV6" s="289">
        <v>77595252</v>
      </c>
      <c r="AW6" s="289">
        <v>90843917</v>
      </c>
      <c r="AX6" s="289">
        <v>220087590</v>
      </c>
      <c r="AY6" s="289">
        <v>-52802102</v>
      </c>
      <c r="AZ6" s="289">
        <v>38041815</v>
      </c>
      <c r="BA6" s="289">
        <v>167285488</v>
      </c>
      <c r="BC6" s="391">
        <v>0.37056098999999998</v>
      </c>
      <c r="BD6" s="391">
        <v>0.62943901000000002</v>
      </c>
      <c r="BE6" s="395">
        <v>8.7115784048661662E-4</v>
      </c>
      <c r="BF6" s="395">
        <v>0</v>
      </c>
    </row>
    <row r="7" spans="1:58" ht="15" customHeight="1" x14ac:dyDescent="0.15">
      <c r="A7" s="290" t="s">
        <v>4</v>
      </c>
      <c r="B7" s="246" t="s">
        <v>488</v>
      </c>
      <c r="C7" s="287">
        <v>75398</v>
      </c>
      <c r="D7" s="288">
        <v>0</v>
      </c>
      <c r="E7" s="288">
        <v>8932293</v>
      </c>
      <c r="F7" s="288">
        <v>5163</v>
      </c>
      <c r="G7" s="288">
        <v>373</v>
      </c>
      <c r="H7" s="288">
        <v>307796</v>
      </c>
      <c r="I7" s="288">
        <v>11</v>
      </c>
      <c r="J7" s="288">
        <v>7554056</v>
      </c>
      <c r="K7" s="288">
        <v>4275</v>
      </c>
      <c r="L7" s="288">
        <v>0</v>
      </c>
      <c r="M7" s="288">
        <v>27</v>
      </c>
      <c r="N7" s="288">
        <v>24</v>
      </c>
      <c r="O7" s="288">
        <v>0</v>
      </c>
      <c r="P7" s="288">
        <v>0</v>
      </c>
      <c r="Q7" s="288">
        <v>0</v>
      </c>
      <c r="R7" s="288">
        <v>0</v>
      </c>
      <c r="S7" s="288">
        <v>0</v>
      </c>
      <c r="T7" s="288">
        <v>0</v>
      </c>
      <c r="U7" s="288">
        <v>560</v>
      </c>
      <c r="V7" s="288">
        <v>9077</v>
      </c>
      <c r="W7" s="288">
        <v>49137</v>
      </c>
      <c r="X7" s="288">
        <v>0</v>
      </c>
      <c r="Y7" s="288">
        <v>0</v>
      </c>
      <c r="Z7" s="288">
        <v>0</v>
      </c>
      <c r="AA7" s="288">
        <v>0</v>
      </c>
      <c r="AB7" s="288">
        <v>0</v>
      </c>
      <c r="AC7" s="288">
        <v>0</v>
      </c>
      <c r="AD7" s="288">
        <v>0</v>
      </c>
      <c r="AE7" s="288">
        <v>671</v>
      </c>
      <c r="AF7" s="288">
        <v>15326</v>
      </c>
      <c r="AG7" s="288">
        <v>34203</v>
      </c>
      <c r="AH7" s="288">
        <v>0</v>
      </c>
      <c r="AI7" s="288">
        <v>0</v>
      </c>
      <c r="AJ7" s="288">
        <v>405731</v>
      </c>
      <c r="AK7" s="288">
        <v>0</v>
      </c>
      <c r="AL7" s="288">
        <v>0</v>
      </c>
      <c r="AM7" s="289">
        <v>17394121</v>
      </c>
      <c r="AN7" s="287">
        <v>25934</v>
      </c>
      <c r="AO7" s="288">
        <v>1905197</v>
      </c>
      <c r="AP7" s="288">
        <v>0</v>
      </c>
      <c r="AQ7" s="288">
        <v>0</v>
      </c>
      <c r="AR7" s="288">
        <v>0</v>
      </c>
      <c r="AS7" s="288">
        <v>4428243</v>
      </c>
      <c r="AT7" s="287">
        <v>6359374</v>
      </c>
      <c r="AU7" s="289">
        <v>23753495</v>
      </c>
      <c r="AV7" s="289">
        <v>18420119</v>
      </c>
      <c r="AW7" s="289">
        <v>24779493</v>
      </c>
      <c r="AX7" s="289">
        <v>42173614</v>
      </c>
      <c r="AY7" s="289">
        <v>-4167293</v>
      </c>
      <c r="AZ7" s="289">
        <v>20612200</v>
      </c>
      <c r="BA7" s="289">
        <v>38006321</v>
      </c>
      <c r="BC7" s="391">
        <v>0.17543914999999999</v>
      </c>
      <c r="BD7" s="391">
        <v>0.82456085000000001</v>
      </c>
      <c r="BE7" s="395">
        <v>7.2012833590116322E-4</v>
      </c>
      <c r="BF7" s="395">
        <v>0</v>
      </c>
    </row>
    <row r="8" spans="1:58" ht="15" customHeight="1" x14ac:dyDescent="0.15">
      <c r="A8" s="290" t="s">
        <v>5</v>
      </c>
      <c r="B8" s="246" t="s">
        <v>508</v>
      </c>
      <c r="C8" s="287">
        <v>0</v>
      </c>
      <c r="D8" s="288">
        <v>0</v>
      </c>
      <c r="E8" s="288">
        <v>0</v>
      </c>
      <c r="F8" s="288">
        <v>788088</v>
      </c>
      <c r="G8" s="288">
        <v>0</v>
      </c>
      <c r="H8" s="288">
        <v>19300020</v>
      </c>
      <c r="I8" s="288">
        <v>1</v>
      </c>
      <c r="J8" s="288">
        <v>0</v>
      </c>
      <c r="K8" s="288">
        <v>7324</v>
      </c>
      <c r="L8" s="288">
        <v>0</v>
      </c>
      <c r="M8" s="288">
        <v>0</v>
      </c>
      <c r="N8" s="288">
        <v>0</v>
      </c>
      <c r="O8" s="288">
        <v>0</v>
      </c>
      <c r="P8" s="288">
        <v>0</v>
      </c>
      <c r="Q8" s="288">
        <v>0</v>
      </c>
      <c r="R8" s="288">
        <v>0</v>
      </c>
      <c r="S8" s="288">
        <v>0</v>
      </c>
      <c r="T8" s="288">
        <v>0</v>
      </c>
      <c r="U8" s="288">
        <v>0</v>
      </c>
      <c r="V8" s="288">
        <v>10321</v>
      </c>
      <c r="W8" s="288">
        <v>0</v>
      </c>
      <c r="X8" s="288">
        <v>0</v>
      </c>
      <c r="Y8" s="288">
        <v>0</v>
      </c>
      <c r="Z8" s="288">
        <v>0</v>
      </c>
      <c r="AA8" s="288">
        <v>0</v>
      </c>
      <c r="AB8" s="288">
        <v>0</v>
      </c>
      <c r="AC8" s="288">
        <v>440</v>
      </c>
      <c r="AD8" s="288">
        <v>0</v>
      </c>
      <c r="AE8" s="288">
        <v>1098</v>
      </c>
      <c r="AF8" s="288">
        <v>23822</v>
      </c>
      <c r="AG8" s="288">
        <v>214197</v>
      </c>
      <c r="AH8" s="288">
        <v>0</v>
      </c>
      <c r="AI8" s="288">
        <v>0</v>
      </c>
      <c r="AJ8" s="288">
        <v>1056578</v>
      </c>
      <c r="AK8" s="288">
        <v>0</v>
      </c>
      <c r="AL8" s="288">
        <v>0</v>
      </c>
      <c r="AM8" s="289">
        <v>21401889</v>
      </c>
      <c r="AN8" s="287">
        <v>108023</v>
      </c>
      <c r="AO8" s="288">
        <v>3056680</v>
      </c>
      <c r="AP8" s="288">
        <v>0</v>
      </c>
      <c r="AQ8" s="288">
        <v>0</v>
      </c>
      <c r="AR8" s="288">
        <v>0</v>
      </c>
      <c r="AS8" s="288">
        <v>220650</v>
      </c>
      <c r="AT8" s="287">
        <v>3385353</v>
      </c>
      <c r="AU8" s="289">
        <v>24787242</v>
      </c>
      <c r="AV8" s="289">
        <v>15485734</v>
      </c>
      <c r="AW8" s="289">
        <v>18871087</v>
      </c>
      <c r="AX8" s="289">
        <v>40272976</v>
      </c>
      <c r="AY8" s="289">
        <v>-8757436</v>
      </c>
      <c r="AZ8" s="289">
        <v>10113651</v>
      </c>
      <c r="BA8" s="289">
        <v>31515540</v>
      </c>
      <c r="BC8" s="391">
        <v>0.35330416999999997</v>
      </c>
      <c r="BD8" s="391">
        <v>0.64669583000000008</v>
      </c>
      <c r="BE8" s="395">
        <v>1.1553670732120445E-3</v>
      </c>
      <c r="BF8" s="395">
        <v>0</v>
      </c>
    </row>
    <row r="9" spans="1:58" ht="15" customHeight="1" x14ac:dyDescent="0.15">
      <c r="A9" s="290" t="s">
        <v>6</v>
      </c>
      <c r="B9" s="246" t="s">
        <v>489</v>
      </c>
      <c r="C9" s="287">
        <v>0</v>
      </c>
      <c r="D9" s="288">
        <v>5034</v>
      </c>
      <c r="E9" s="288">
        <v>17589</v>
      </c>
      <c r="F9" s="288">
        <v>0</v>
      </c>
      <c r="G9" s="288">
        <v>26568</v>
      </c>
      <c r="H9" s="288">
        <v>74124</v>
      </c>
      <c r="I9" s="288">
        <v>1744</v>
      </c>
      <c r="J9" s="288">
        <v>138130</v>
      </c>
      <c r="K9" s="288">
        <v>546000</v>
      </c>
      <c r="L9" s="288">
        <v>741084</v>
      </c>
      <c r="M9" s="288">
        <v>6292600</v>
      </c>
      <c r="N9" s="288">
        <v>88243</v>
      </c>
      <c r="O9" s="288">
        <v>329384</v>
      </c>
      <c r="P9" s="288">
        <v>9093</v>
      </c>
      <c r="Q9" s="288">
        <v>28990</v>
      </c>
      <c r="R9" s="288">
        <v>17684</v>
      </c>
      <c r="S9" s="288">
        <v>1587</v>
      </c>
      <c r="T9" s="288">
        <v>46</v>
      </c>
      <c r="U9" s="288">
        <v>33745</v>
      </c>
      <c r="V9" s="288">
        <v>32440</v>
      </c>
      <c r="W9" s="288">
        <v>2646746</v>
      </c>
      <c r="X9" s="288">
        <v>13375784</v>
      </c>
      <c r="Y9" s="288">
        <v>92</v>
      </c>
      <c r="Z9" s="288">
        <v>1481</v>
      </c>
      <c r="AA9" s="288">
        <v>143</v>
      </c>
      <c r="AB9" s="288">
        <v>272</v>
      </c>
      <c r="AC9" s="288">
        <v>883</v>
      </c>
      <c r="AD9" s="288">
        <v>44</v>
      </c>
      <c r="AE9" s="288">
        <v>1384</v>
      </c>
      <c r="AF9" s="288">
        <v>11349</v>
      </c>
      <c r="AG9" s="288">
        <v>3625</v>
      </c>
      <c r="AH9" s="288">
        <v>1599</v>
      </c>
      <c r="AI9" s="288">
        <v>3536</v>
      </c>
      <c r="AJ9" s="288">
        <v>4177</v>
      </c>
      <c r="AK9" s="288">
        <v>0</v>
      </c>
      <c r="AL9" s="288">
        <v>5925</v>
      </c>
      <c r="AM9" s="289">
        <v>24441125</v>
      </c>
      <c r="AN9" s="287">
        <v>-38439</v>
      </c>
      <c r="AO9" s="288">
        <v>-48557</v>
      </c>
      <c r="AP9" s="288">
        <v>0</v>
      </c>
      <c r="AQ9" s="288">
        <v>0</v>
      </c>
      <c r="AR9" s="288">
        <v>-85645</v>
      </c>
      <c r="AS9" s="288">
        <v>474189</v>
      </c>
      <c r="AT9" s="287">
        <v>301548</v>
      </c>
      <c r="AU9" s="289">
        <v>24742673</v>
      </c>
      <c r="AV9" s="289">
        <v>9410267</v>
      </c>
      <c r="AW9" s="289">
        <v>9711815</v>
      </c>
      <c r="AX9" s="289">
        <v>34152940</v>
      </c>
      <c r="AY9" s="289">
        <v>-20885380</v>
      </c>
      <c r="AZ9" s="289">
        <v>-11173565</v>
      </c>
      <c r="BA9" s="289">
        <v>13267560</v>
      </c>
      <c r="BC9" s="391">
        <v>0.84410362999999999</v>
      </c>
      <c r="BD9" s="391">
        <v>0.15589637000000001</v>
      </c>
      <c r="BE9" s="395">
        <v>-1.8353625166506554E-5</v>
      </c>
      <c r="BF9" s="395">
        <v>0</v>
      </c>
    </row>
    <row r="10" spans="1:58" ht="15" customHeight="1" x14ac:dyDescent="0.15">
      <c r="A10" s="290" t="s">
        <v>7</v>
      </c>
      <c r="B10" s="246" t="s">
        <v>490</v>
      </c>
      <c r="C10" s="287">
        <v>1984670</v>
      </c>
      <c r="D10" s="288">
        <v>64803758</v>
      </c>
      <c r="E10" s="288">
        <v>420787</v>
      </c>
      <c r="F10" s="288">
        <v>2651604</v>
      </c>
      <c r="G10" s="288">
        <v>0</v>
      </c>
      <c r="H10" s="288">
        <v>81806337</v>
      </c>
      <c r="I10" s="288">
        <v>26432</v>
      </c>
      <c r="J10" s="288">
        <v>149672</v>
      </c>
      <c r="K10" s="288">
        <v>593761</v>
      </c>
      <c r="L10" s="288">
        <v>4</v>
      </c>
      <c r="M10" s="288">
        <v>27993</v>
      </c>
      <c r="N10" s="288">
        <v>438</v>
      </c>
      <c r="O10" s="288">
        <v>0</v>
      </c>
      <c r="P10" s="288">
        <v>0</v>
      </c>
      <c r="Q10" s="288">
        <v>0</v>
      </c>
      <c r="R10" s="288">
        <v>0</v>
      </c>
      <c r="S10" s="288">
        <v>0</v>
      </c>
      <c r="T10" s="288">
        <v>0</v>
      </c>
      <c r="U10" s="288">
        <v>0</v>
      </c>
      <c r="V10" s="288">
        <v>96814</v>
      </c>
      <c r="W10" s="288">
        <v>46454</v>
      </c>
      <c r="X10" s="288">
        <v>0</v>
      </c>
      <c r="Y10" s="288">
        <v>0</v>
      </c>
      <c r="Z10" s="288">
        <v>108696</v>
      </c>
      <c r="AA10" s="288">
        <v>0</v>
      </c>
      <c r="AB10" s="288">
        <v>0</v>
      </c>
      <c r="AC10" s="288">
        <v>13653</v>
      </c>
      <c r="AD10" s="288">
        <v>46</v>
      </c>
      <c r="AE10" s="288">
        <v>235299</v>
      </c>
      <c r="AF10" s="288">
        <v>1822474</v>
      </c>
      <c r="AG10" s="288">
        <v>5060795</v>
      </c>
      <c r="AH10" s="288">
        <v>82916</v>
      </c>
      <c r="AI10" s="288">
        <v>1621</v>
      </c>
      <c r="AJ10" s="288">
        <v>37187635</v>
      </c>
      <c r="AK10" s="288">
        <v>0</v>
      </c>
      <c r="AL10" s="288">
        <v>173369</v>
      </c>
      <c r="AM10" s="289">
        <v>197295228</v>
      </c>
      <c r="AN10" s="287">
        <v>7167677</v>
      </c>
      <c r="AO10" s="288">
        <v>252219897</v>
      </c>
      <c r="AP10" s="288">
        <v>0</v>
      </c>
      <c r="AQ10" s="288">
        <v>0</v>
      </c>
      <c r="AR10" s="288">
        <v>0</v>
      </c>
      <c r="AS10" s="288">
        <v>-1284268</v>
      </c>
      <c r="AT10" s="287">
        <v>258103306</v>
      </c>
      <c r="AU10" s="289">
        <v>455398534</v>
      </c>
      <c r="AV10" s="289">
        <v>366543281</v>
      </c>
      <c r="AW10" s="289">
        <v>624646587</v>
      </c>
      <c r="AX10" s="289">
        <v>821941815</v>
      </c>
      <c r="AY10" s="289">
        <v>-328498544</v>
      </c>
      <c r="AZ10" s="289">
        <v>296148043</v>
      </c>
      <c r="BA10" s="289">
        <v>493443271</v>
      </c>
      <c r="BC10" s="391">
        <v>0.72134299999999996</v>
      </c>
      <c r="BD10" s="391">
        <v>0.27865700000000004</v>
      </c>
      <c r="BE10" s="395">
        <v>9.5334337975428687E-2</v>
      </c>
      <c r="BF10" s="395">
        <v>0</v>
      </c>
    </row>
    <row r="11" spans="1:58" ht="15" customHeight="1" x14ac:dyDescent="0.15">
      <c r="A11" s="290" t="s">
        <v>8</v>
      </c>
      <c r="B11" s="246" t="s">
        <v>461</v>
      </c>
      <c r="C11" s="287">
        <v>657466</v>
      </c>
      <c r="D11" s="288">
        <v>42463</v>
      </c>
      <c r="E11" s="288">
        <v>32072</v>
      </c>
      <c r="F11" s="288">
        <v>724696</v>
      </c>
      <c r="G11" s="288">
        <v>34481</v>
      </c>
      <c r="H11" s="288">
        <v>339579</v>
      </c>
      <c r="I11" s="288">
        <v>5451277</v>
      </c>
      <c r="J11" s="288">
        <v>198906</v>
      </c>
      <c r="K11" s="288">
        <v>138625</v>
      </c>
      <c r="L11" s="288">
        <v>5961</v>
      </c>
      <c r="M11" s="288">
        <v>138876</v>
      </c>
      <c r="N11" s="288">
        <v>44120</v>
      </c>
      <c r="O11" s="288">
        <v>15646</v>
      </c>
      <c r="P11" s="288">
        <v>139027</v>
      </c>
      <c r="Q11" s="288">
        <v>1152787</v>
      </c>
      <c r="R11" s="288">
        <v>746388</v>
      </c>
      <c r="S11" s="288">
        <v>108012</v>
      </c>
      <c r="T11" s="288">
        <v>87309</v>
      </c>
      <c r="U11" s="288">
        <v>1480625</v>
      </c>
      <c r="V11" s="288">
        <v>466466</v>
      </c>
      <c r="W11" s="288">
        <v>2841415</v>
      </c>
      <c r="X11" s="288">
        <v>66011</v>
      </c>
      <c r="Y11" s="288">
        <v>215814</v>
      </c>
      <c r="Z11" s="288">
        <v>3158725</v>
      </c>
      <c r="AA11" s="288">
        <v>274873</v>
      </c>
      <c r="AB11" s="288">
        <v>22125</v>
      </c>
      <c r="AC11" s="288">
        <v>398078</v>
      </c>
      <c r="AD11" s="288">
        <v>218706</v>
      </c>
      <c r="AE11" s="288">
        <v>1371044</v>
      </c>
      <c r="AF11" s="288">
        <v>128944</v>
      </c>
      <c r="AG11" s="288">
        <v>2356678</v>
      </c>
      <c r="AH11" s="288">
        <v>1006481</v>
      </c>
      <c r="AI11" s="288">
        <v>1167123</v>
      </c>
      <c r="AJ11" s="288">
        <v>1430395</v>
      </c>
      <c r="AK11" s="288">
        <v>247826</v>
      </c>
      <c r="AL11" s="288">
        <v>8927</v>
      </c>
      <c r="AM11" s="289">
        <v>26917947</v>
      </c>
      <c r="AN11" s="287">
        <v>986691</v>
      </c>
      <c r="AO11" s="288">
        <v>27834606</v>
      </c>
      <c r="AP11" s="288">
        <v>0</v>
      </c>
      <c r="AQ11" s="288">
        <v>5584</v>
      </c>
      <c r="AR11" s="288">
        <v>1418033</v>
      </c>
      <c r="AS11" s="288">
        <v>-335899</v>
      </c>
      <c r="AT11" s="287">
        <v>29909015</v>
      </c>
      <c r="AU11" s="289">
        <v>56826962</v>
      </c>
      <c r="AV11" s="289">
        <v>21952181</v>
      </c>
      <c r="AW11" s="289">
        <v>51861196</v>
      </c>
      <c r="AX11" s="289">
        <v>78779143</v>
      </c>
      <c r="AY11" s="289">
        <v>-55092063</v>
      </c>
      <c r="AZ11" s="289">
        <v>-3230867</v>
      </c>
      <c r="BA11" s="289">
        <v>23687080</v>
      </c>
      <c r="BC11" s="391">
        <v>0.96947050000000001</v>
      </c>
      <c r="BD11" s="391">
        <v>3.0529499999999987E-2</v>
      </c>
      <c r="BE11" s="395">
        <v>1.0520953213365618E-2</v>
      </c>
      <c r="BF11" s="395">
        <v>0</v>
      </c>
    </row>
    <row r="12" spans="1:58" ht="15" customHeight="1" x14ac:dyDescent="0.15">
      <c r="A12" s="290" t="s">
        <v>9</v>
      </c>
      <c r="B12" s="246" t="s">
        <v>491</v>
      </c>
      <c r="C12" s="287">
        <v>4022135</v>
      </c>
      <c r="D12" s="288">
        <v>1229244</v>
      </c>
      <c r="E12" s="288">
        <v>555071</v>
      </c>
      <c r="F12" s="288">
        <v>84441</v>
      </c>
      <c r="G12" s="288">
        <v>10427</v>
      </c>
      <c r="H12" s="288">
        <v>5762607</v>
      </c>
      <c r="I12" s="288">
        <v>112158</v>
      </c>
      <c r="J12" s="288">
        <v>20779206</v>
      </c>
      <c r="K12" s="288">
        <v>1383329</v>
      </c>
      <c r="L12" s="288">
        <v>7142</v>
      </c>
      <c r="M12" s="288">
        <v>629026</v>
      </c>
      <c r="N12" s="288">
        <v>43493</v>
      </c>
      <c r="O12" s="288">
        <v>25211</v>
      </c>
      <c r="P12" s="288">
        <v>378942</v>
      </c>
      <c r="Q12" s="288">
        <v>955963</v>
      </c>
      <c r="R12" s="288">
        <v>977731</v>
      </c>
      <c r="S12" s="288">
        <v>293754</v>
      </c>
      <c r="T12" s="288">
        <v>157606</v>
      </c>
      <c r="U12" s="288">
        <v>514548</v>
      </c>
      <c r="V12" s="288">
        <v>3421786</v>
      </c>
      <c r="W12" s="288">
        <v>29606936</v>
      </c>
      <c r="X12" s="288">
        <v>469363</v>
      </c>
      <c r="Y12" s="288">
        <v>366992</v>
      </c>
      <c r="Z12" s="288">
        <v>5663580</v>
      </c>
      <c r="AA12" s="288">
        <v>1128864</v>
      </c>
      <c r="AB12" s="288">
        <v>371939</v>
      </c>
      <c r="AC12" s="288">
        <v>611589</v>
      </c>
      <c r="AD12" s="288">
        <v>3446880</v>
      </c>
      <c r="AE12" s="288">
        <v>414120</v>
      </c>
      <c r="AF12" s="288">
        <v>2981955</v>
      </c>
      <c r="AG12" s="288">
        <v>4560830</v>
      </c>
      <c r="AH12" s="288">
        <v>917450</v>
      </c>
      <c r="AI12" s="288">
        <v>2641482</v>
      </c>
      <c r="AJ12" s="288">
        <v>1769488</v>
      </c>
      <c r="AK12" s="288">
        <v>5544279</v>
      </c>
      <c r="AL12" s="288">
        <v>27020</v>
      </c>
      <c r="AM12" s="289">
        <v>101866587</v>
      </c>
      <c r="AN12" s="287">
        <v>765562</v>
      </c>
      <c r="AO12" s="288">
        <v>4367119</v>
      </c>
      <c r="AP12" s="288">
        <v>24034</v>
      </c>
      <c r="AQ12" s="288">
        <v>185155</v>
      </c>
      <c r="AR12" s="288">
        <v>2265669</v>
      </c>
      <c r="AS12" s="288">
        <v>-931560</v>
      </c>
      <c r="AT12" s="287">
        <v>6675979</v>
      </c>
      <c r="AU12" s="289">
        <v>108542566</v>
      </c>
      <c r="AV12" s="289">
        <v>72874286</v>
      </c>
      <c r="AW12" s="289">
        <v>79550265</v>
      </c>
      <c r="AX12" s="289">
        <v>181416852</v>
      </c>
      <c r="AY12" s="289">
        <v>-83136472</v>
      </c>
      <c r="AZ12" s="289">
        <v>-3586207</v>
      </c>
      <c r="BA12" s="289">
        <v>98280380</v>
      </c>
      <c r="BC12" s="391">
        <v>0.76593427999999997</v>
      </c>
      <c r="BD12" s="391">
        <v>0.23406572000000003</v>
      </c>
      <c r="BE12" s="395">
        <v>1.6506881640861034E-3</v>
      </c>
      <c r="BF12" s="395">
        <v>2.2855690335214673E-5</v>
      </c>
    </row>
    <row r="13" spans="1:58" ht="15" customHeight="1" x14ac:dyDescent="0.15">
      <c r="A13" s="290" t="s">
        <v>10</v>
      </c>
      <c r="B13" s="246" t="s">
        <v>463</v>
      </c>
      <c r="C13" s="287">
        <v>10043682</v>
      </c>
      <c r="D13" s="288">
        <v>2191725</v>
      </c>
      <c r="E13" s="288">
        <v>28868</v>
      </c>
      <c r="F13" s="288">
        <v>267021</v>
      </c>
      <c r="G13" s="288">
        <v>107324</v>
      </c>
      <c r="H13" s="288">
        <v>3468183</v>
      </c>
      <c r="I13" s="288">
        <v>1489568</v>
      </c>
      <c r="J13" s="288">
        <v>4297470</v>
      </c>
      <c r="K13" s="288">
        <v>16647672</v>
      </c>
      <c r="L13" s="288">
        <v>363397</v>
      </c>
      <c r="M13" s="288">
        <v>1038983</v>
      </c>
      <c r="N13" s="288">
        <v>320913</v>
      </c>
      <c r="O13" s="288">
        <v>79319</v>
      </c>
      <c r="P13" s="288">
        <v>1215323</v>
      </c>
      <c r="Q13" s="288">
        <v>2653179</v>
      </c>
      <c r="R13" s="288">
        <v>2836784</v>
      </c>
      <c r="S13" s="288">
        <v>557502</v>
      </c>
      <c r="T13" s="288">
        <v>392166</v>
      </c>
      <c r="U13" s="288">
        <v>4583835</v>
      </c>
      <c r="V13" s="288">
        <v>13160165</v>
      </c>
      <c r="W13" s="288">
        <v>3865318</v>
      </c>
      <c r="X13" s="288">
        <v>456726</v>
      </c>
      <c r="Y13" s="288">
        <v>1280226</v>
      </c>
      <c r="Z13" s="288">
        <v>7276</v>
      </c>
      <c r="AA13" s="288">
        <v>4449</v>
      </c>
      <c r="AB13" s="288">
        <v>29849</v>
      </c>
      <c r="AC13" s="288">
        <v>152753</v>
      </c>
      <c r="AD13" s="288">
        <v>233525</v>
      </c>
      <c r="AE13" s="288">
        <v>293296</v>
      </c>
      <c r="AF13" s="288">
        <v>2738762</v>
      </c>
      <c r="AG13" s="288">
        <v>111986815</v>
      </c>
      <c r="AH13" s="288">
        <v>108599</v>
      </c>
      <c r="AI13" s="288">
        <v>2376473</v>
      </c>
      <c r="AJ13" s="288">
        <v>2959134</v>
      </c>
      <c r="AK13" s="288">
        <v>119613</v>
      </c>
      <c r="AL13" s="288">
        <v>164510</v>
      </c>
      <c r="AM13" s="289">
        <v>192520403</v>
      </c>
      <c r="AN13" s="287">
        <v>1669627</v>
      </c>
      <c r="AO13" s="288">
        <v>19380384</v>
      </c>
      <c r="AP13" s="288">
        <v>0</v>
      </c>
      <c r="AQ13" s="288">
        <v>0</v>
      </c>
      <c r="AR13" s="288">
        <v>0</v>
      </c>
      <c r="AS13" s="288">
        <v>2314282</v>
      </c>
      <c r="AT13" s="287">
        <v>23364293</v>
      </c>
      <c r="AU13" s="289">
        <v>215884696</v>
      </c>
      <c r="AV13" s="289">
        <v>55827777</v>
      </c>
      <c r="AW13" s="289">
        <v>79192070</v>
      </c>
      <c r="AX13" s="289">
        <v>271712473</v>
      </c>
      <c r="AY13" s="289">
        <v>-208356163</v>
      </c>
      <c r="AZ13" s="289">
        <v>-129164093</v>
      </c>
      <c r="BA13" s="289">
        <v>63356310</v>
      </c>
      <c r="BC13" s="391">
        <v>0.96512706000000004</v>
      </c>
      <c r="BD13" s="391">
        <v>3.4872939999999963E-2</v>
      </c>
      <c r="BE13" s="395">
        <v>7.3254176229783745E-3</v>
      </c>
      <c r="BF13" s="395">
        <v>0</v>
      </c>
    </row>
    <row r="14" spans="1:58" ht="15" customHeight="1" x14ac:dyDescent="0.15">
      <c r="A14" s="290" t="s">
        <v>335</v>
      </c>
      <c r="B14" s="246" t="s">
        <v>509</v>
      </c>
      <c r="C14" s="287">
        <v>1338175</v>
      </c>
      <c r="D14" s="288">
        <v>541546</v>
      </c>
      <c r="E14" s="288">
        <v>389282</v>
      </c>
      <c r="F14" s="288">
        <v>1485288</v>
      </c>
      <c r="G14" s="288">
        <v>274484</v>
      </c>
      <c r="H14" s="288">
        <v>2662512</v>
      </c>
      <c r="I14" s="288">
        <v>137049</v>
      </c>
      <c r="J14" s="288">
        <v>482274</v>
      </c>
      <c r="K14" s="288">
        <v>1029547</v>
      </c>
      <c r="L14" s="288">
        <v>2371694</v>
      </c>
      <c r="M14" s="288">
        <v>1294937</v>
      </c>
      <c r="N14" s="288">
        <v>1221930</v>
      </c>
      <c r="O14" s="288">
        <v>115253</v>
      </c>
      <c r="P14" s="288">
        <v>1291883</v>
      </c>
      <c r="Q14" s="288">
        <v>525392</v>
      </c>
      <c r="R14" s="288">
        <v>509678</v>
      </c>
      <c r="S14" s="288">
        <v>95786</v>
      </c>
      <c r="T14" s="288">
        <v>25036</v>
      </c>
      <c r="U14" s="288">
        <v>845440</v>
      </c>
      <c r="V14" s="288">
        <v>355332</v>
      </c>
      <c r="W14" s="288">
        <v>19923945</v>
      </c>
      <c r="X14" s="288">
        <v>3802279</v>
      </c>
      <c r="Y14" s="288">
        <v>1035863</v>
      </c>
      <c r="Z14" s="288">
        <v>1176176</v>
      </c>
      <c r="AA14" s="288">
        <v>375014</v>
      </c>
      <c r="AB14" s="288">
        <v>282014</v>
      </c>
      <c r="AC14" s="288">
        <v>37717964</v>
      </c>
      <c r="AD14" s="288">
        <v>285781</v>
      </c>
      <c r="AE14" s="288">
        <v>2802549</v>
      </c>
      <c r="AF14" s="288">
        <v>1229834</v>
      </c>
      <c r="AG14" s="288">
        <v>2894497</v>
      </c>
      <c r="AH14" s="288">
        <v>198454</v>
      </c>
      <c r="AI14" s="288">
        <v>1633287</v>
      </c>
      <c r="AJ14" s="288">
        <v>2986542</v>
      </c>
      <c r="AK14" s="288">
        <v>0</v>
      </c>
      <c r="AL14" s="288">
        <v>544798</v>
      </c>
      <c r="AM14" s="289">
        <v>93881515</v>
      </c>
      <c r="AN14" s="287">
        <v>128370</v>
      </c>
      <c r="AO14" s="288">
        <v>43003519</v>
      </c>
      <c r="AP14" s="288">
        <v>0</v>
      </c>
      <c r="AQ14" s="288">
        <v>0</v>
      </c>
      <c r="AR14" s="288">
        <v>0</v>
      </c>
      <c r="AS14" s="288">
        <v>366164</v>
      </c>
      <c r="AT14" s="287">
        <v>43498053</v>
      </c>
      <c r="AU14" s="289">
        <v>137379568</v>
      </c>
      <c r="AV14" s="289">
        <v>1010428</v>
      </c>
      <c r="AW14" s="289">
        <v>44508481</v>
      </c>
      <c r="AX14" s="289">
        <v>138389996</v>
      </c>
      <c r="AY14" s="289">
        <v>-127905496</v>
      </c>
      <c r="AZ14" s="289">
        <v>-83397015</v>
      </c>
      <c r="BA14" s="289">
        <v>10484500</v>
      </c>
      <c r="BC14" s="391">
        <v>0.93103725999999998</v>
      </c>
      <c r="BD14" s="391">
        <v>6.8962740000000022E-2</v>
      </c>
      <c r="BE14" s="395">
        <v>1.6254514664553878E-2</v>
      </c>
      <c r="BF14" s="395">
        <v>0</v>
      </c>
    </row>
    <row r="15" spans="1:58" ht="15" customHeight="1" x14ac:dyDescent="0.15">
      <c r="A15" s="290" t="s">
        <v>336</v>
      </c>
      <c r="B15" s="246" t="s">
        <v>510</v>
      </c>
      <c r="C15" s="287">
        <v>591400</v>
      </c>
      <c r="D15" s="288">
        <v>285163</v>
      </c>
      <c r="E15" s="288">
        <v>9897</v>
      </c>
      <c r="F15" s="288">
        <v>1153</v>
      </c>
      <c r="G15" s="288">
        <v>1434</v>
      </c>
      <c r="H15" s="288">
        <v>507512</v>
      </c>
      <c r="I15" s="288">
        <v>12240</v>
      </c>
      <c r="J15" s="288">
        <v>125369</v>
      </c>
      <c r="K15" s="288">
        <v>679368</v>
      </c>
      <c r="L15" s="288">
        <v>254304</v>
      </c>
      <c r="M15" s="288">
        <v>7733758</v>
      </c>
      <c r="N15" s="288">
        <v>373699</v>
      </c>
      <c r="O15" s="288">
        <v>34321</v>
      </c>
      <c r="P15" s="288">
        <v>745111</v>
      </c>
      <c r="Q15" s="288">
        <v>4833498</v>
      </c>
      <c r="R15" s="288">
        <v>8057986</v>
      </c>
      <c r="S15" s="288">
        <v>391017</v>
      </c>
      <c r="T15" s="288">
        <v>160894</v>
      </c>
      <c r="U15" s="288">
        <v>8778079</v>
      </c>
      <c r="V15" s="288">
        <v>655528</v>
      </c>
      <c r="W15" s="288">
        <v>54189798</v>
      </c>
      <c r="X15" s="288">
        <v>232962</v>
      </c>
      <c r="Y15" s="288">
        <v>43365</v>
      </c>
      <c r="Z15" s="288">
        <v>159086</v>
      </c>
      <c r="AA15" s="288">
        <v>1963</v>
      </c>
      <c r="AB15" s="288">
        <v>65897</v>
      </c>
      <c r="AC15" s="288">
        <v>13971</v>
      </c>
      <c r="AD15" s="288">
        <v>2363</v>
      </c>
      <c r="AE15" s="288">
        <v>73171</v>
      </c>
      <c r="AF15" s="288">
        <v>793315</v>
      </c>
      <c r="AG15" s="288">
        <v>470604</v>
      </c>
      <c r="AH15" s="288">
        <v>20941</v>
      </c>
      <c r="AI15" s="288">
        <v>740468</v>
      </c>
      <c r="AJ15" s="288">
        <v>385093</v>
      </c>
      <c r="AK15" s="288">
        <v>69120</v>
      </c>
      <c r="AL15" s="288">
        <v>123269</v>
      </c>
      <c r="AM15" s="289">
        <v>91617117</v>
      </c>
      <c r="AN15" s="287">
        <v>80483</v>
      </c>
      <c r="AO15" s="288">
        <v>1445372</v>
      </c>
      <c r="AP15" s="288">
        <v>0</v>
      </c>
      <c r="AQ15" s="288">
        <v>0</v>
      </c>
      <c r="AR15" s="288">
        <v>0</v>
      </c>
      <c r="AS15" s="288">
        <v>-32153</v>
      </c>
      <c r="AT15" s="287">
        <v>1493702</v>
      </c>
      <c r="AU15" s="289">
        <v>93110819</v>
      </c>
      <c r="AV15" s="289">
        <v>53540618</v>
      </c>
      <c r="AW15" s="289">
        <v>55034320</v>
      </c>
      <c r="AX15" s="289">
        <v>146651437</v>
      </c>
      <c r="AY15" s="289">
        <v>-60790487</v>
      </c>
      <c r="AZ15" s="289">
        <v>-5756167</v>
      </c>
      <c r="BA15" s="289">
        <v>85860950</v>
      </c>
      <c r="BC15" s="391">
        <v>0.65288316999999996</v>
      </c>
      <c r="BD15" s="391">
        <v>0.34711683000000004</v>
      </c>
      <c r="BE15" s="395">
        <v>5.4632320600868898E-4</v>
      </c>
      <c r="BF15" s="395">
        <v>0</v>
      </c>
    </row>
    <row r="16" spans="1:58" ht="15" customHeight="1" x14ac:dyDescent="0.15">
      <c r="A16" s="290" t="s">
        <v>337</v>
      </c>
      <c r="B16" s="246" t="s">
        <v>511</v>
      </c>
      <c r="C16" s="287">
        <v>4473</v>
      </c>
      <c r="D16" s="288">
        <v>581</v>
      </c>
      <c r="E16" s="288">
        <v>1240</v>
      </c>
      <c r="F16" s="288">
        <v>4371</v>
      </c>
      <c r="G16" s="288">
        <v>28528</v>
      </c>
      <c r="H16" s="288">
        <v>0</v>
      </c>
      <c r="I16" s="288">
        <v>5302</v>
      </c>
      <c r="J16" s="288">
        <v>462850</v>
      </c>
      <c r="K16" s="288">
        <v>129</v>
      </c>
      <c r="L16" s="288">
        <v>0</v>
      </c>
      <c r="M16" s="288">
        <v>922669</v>
      </c>
      <c r="N16" s="288">
        <v>27590417</v>
      </c>
      <c r="O16" s="288">
        <v>12870</v>
      </c>
      <c r="P16" s="288">
        <v>22271000</v>
      </c>
      <c r="Q16" s="288">
        <v>26156270</v>
      </c>
      <c r="R16" s="288">
        <v>1746834</v>
      </c>
      <c r="S16" s="288">
        <v>2029898</v>
      </c>
      <c r="T16" s="288">
        <v>279217</v>
      </c>
      <c r="U16" s="288">
        <v>23049297</v>
      </c>
      <c r="V16" s="288">
        <v>608662</v>
      </c>
      <c r="W16" s="288">
        <v>18255664</v>
      </c>
      <c r="X16" s="288">
        <v>1310</v>
      </c>
      <c r="Y16" s="288">
        <v>0</v>
      </c>
      <c r="Z16" s="288">
        <v>0</v>
      </c>
      <c r="AA16" s="288">
        <v>0</v>
      </c>
      <c r="AB16" s="288">
        <v>0</v>
      </c>
      <c r="AC16" s="288">
        <v>3382</v>
      </c>
      <c r="AD16" s="288">
        <v>0</v>
      </c>
      <c r="AE16" s="288">
        <v>7189</v>
      </c>
      <c r="AF16" s="288">
        <v>0</v>
      </c>
      <c r="AG16" s="288">
        <v>2173</v>
      </c>
      <c r="AH16" s="288">
        <v>243</v>
      </c>
      <c r="AI16" s="288">
        <v>131986</v>
      </c>
      <c r="AJ16" s="288">
        <v>13365</v>
      </c>
      <c r="AK16" s="288">
        <v>311</v>
      </c>
      <c r="AL16" s="288">
        <v>112050</v>
      </c>
      <c r="AM16" s="289">
        <v>123702281</v>
      </c>
      <c r="AN16" s="287">
        <v>0</v>
      </c>
      <c r="AO16" s="288">
        <v>-314846</v>
      </c>
      <c r="AP16" s="288">
        <v>0</v>
      </c>
      <c r="AQ16" s="288">
        <v>0</v>
      </c>
      <c r="AR16" s="288">
        <v>0</v>
      </c>
      <c r="AS16" s="288">
        <v>-636260</v>
      </c>
      <c r="AT16" s="287">
        <v>-951106</v>
      </c>
      <c r="AU16" s="289">
        <v>122751175</v>
      </c>
      <c r="AV16" s="289">
        <v>52737045</v>
      </c>
      <c r="AW16" s="289">
        <v>51785939</v>
      </c>
      <c r="AX16" s="289">
        <v>175488220</v>
      </c>
      <c r="AY16" s="289">
        <v>-115534310</v>
      </c>
      <c r="AZ16" s="289">
        <v>-63748371</v>
      </c>
      <c r="BA16" s="289">
        <v>59953910</v>
      </c>
      <c r="BC16" s="391">
        <v>0.94120736999999999</v>
      </c>
      <c r="BD16" s="391">
        <v>5.8792630000000012E-2</v>
      </c>
      <c r="BE16" s="395">
        <v>-1.1900581726988739E-4</v>
      </c>
      <c r="BF16" s="395">
        <v>0</v>
      </c>
    </row>
    <row r="17" spans="1:58" ht="15" customHeight="1" x14ac:dyDescent="0.15">
      <c r="A17" s="290" t="s">
        <v>338</v>
      </c>
      <c r="B17" s="246" t="s">
        <v>512</v>
      </c>
      <c r="C17" s="287">
        <v>0</v>
      </c>
      <c r="D17" s="288">
        <v>0</v>
      </c>
      <c r="E17" s="288">
        <v>0</v>
      </c>
      <c r="F17" s="288">
        <v>0</v>
      </c>
      <c r="G17" s="288">
        <v>3862</v>
      </c>
      <c r="H17" s="288">
        <v>426865</v>
      </c>
      <c r="I17" s="288">
        <v>79</v>
      </c>
      <c r="J17" s="288">
        <v>135793</v>
      </c>
      <c r="K17" s="288">
        <v>152061</v>
      </c>
      <c r="L17" s="288">
        <v>12</v>
      </c>
      <c r="M17" s="288">
        <v>163817</v>
      </c>
      <c r="N17" s="288">
        <v>232313</v>
      </c>
      <c r="O17" s="288">
        <v>10233129</v>
      </c>
      <c r="P17" s="288">
        <v>4567137</v>
      </c>
      <c r="Q17" s="288">
        <v>13334864</v>
      </c>
      <c r="R17" s="288">
        <v>13404057</v>
      </c>
      <c r="S17" s="288">
        <v>3799303</v>
      </c>
      <c r="T17" s="288">
        <v>1538113</v>
      </c>
      <c r="U17" s="288">
        <v>7142315</v>
      </c>
      <c r="V17" s="288">
        <v>1371085</v>
      </c>
      <c r="W17" s="288">
        <v>7285015</v>
      </c>
      <c r="X17" s="288">
        <v>101041</v>
      </c>
      <c r="Y17" s="288">
        <v>494</v>
      </c>
      <c r="Z17" s="288">
        <v>9751</v>
      </c>
      <c r="AA17" s="288">
        <v>0</v>
      </c>
      <c r="AB17" s="288">
        <v>0</v>
      </c>
      <c r="AC17" s="288">
        <v>854</v>
      </c>
      <c r="AD17" s="288">
        <v>29561</v>
      </c>
      <c r="AE17" s="288">
        <v>46605</v>
      </c>
      <c r="AF17" s="288">
        <v>25146</v>
      </c>
      <c r="AG17" s="288">
        <v>1098113</v>
      </c>
      <c r="AH17" s="288">
        <v>10210</v>
      </c>
      <c r="AI17" s="288">
        <v>279550</v>
      </c>
      <c r="AJ17" s="288">
        <v>127217</v>
      </c>
      <c r="AK17" s="288">
        <v>12379</v>
      </c>
      <c r="AL17" s="288">
        <v>97599</v>
      </c>
      <c r="AM17" s="289">
        <v>65628340</v>
      </c>
      <c r="AN17" s="287">
        <v>10994</v>
      </c>
      <c r="AO17" s="288">
        <v>1823363</v>
      </c>
      <c r="AP17" s="288">
        <v>0</v>
      </c>
      <c r="AQ17" s="288">
        <v>0</v>
      </c>
      <c r="AR17" s="288">
        <v>0</v>
      </c>
      <c r="AS17" s="288">
        <v>-179014</v>
      </c>
      <c r="AT17" s="287">
        <v>1655343</v>
      </c>
      <c r="AU17" s="289">
        <v>67283683</v>
      </c>
      <c r="AV17" s="289">
        <v>17002543</v>
      </c>
      <c r="AW17" s="289">
        <v>18657886</v>
      </c>
      <c r="AX17" s="289">
        <v>84286226</v>
      </c>
      <c r="AY17" s="289">
        <v>-67211236</v>
      </c>
      <c r="AZ17" s="289">
        <v>-48553350</v>
      </c>
      <c r="BA17" s="289">
        <v>17074990</v>
      </c>
      <c r="BC17" s="391">
        <v>0.99892325999999998</v>
      </c>
      <c r="BD17" s="391">
        <v>1.0767400000000205E-3</v>
      </c>
      <c r="BE17" s="395">
        <v>6.8919663579868789E-4</v>
      </c>
      <c r="BF17" s="395">
        <v>0</v>
      </c>
    </row>
    <row r="18" spans="1:58" ht="15" customHeight="1" x14ac:dyDescent="0.15">
      <c r="A18" s="290" t="s">
        <v>339</v>
      </c>
      <c r="B18" s="246" t="s">
        <v>513</v>
      </c>
      <c r="C18" s="287">
        <v>432922</v>
      </c>
      <c r="D18" s="288">
        <v>203465</v>
      </c>
      <c r="E18" s="288">
        <v>47145</v>
      </c>
      <c r="F18" s="288">
        <v>56014</v>
      </c>
      <c r="G18" s="288">
        <v>97765</v>
      </c>
      <c r="H18" s="288">
        <v>4310266</v>
      </c>
      <c r="I18" s="288">
        <v>50333</v>
      </c>
      <c r="J18" s="288">
        <v>863502</v>
      </c>
      <c r="K18" s="288">
        <v>964303</v>
      </c>
      <c r="L18" s="288">
        <v>1551</v>
      </c>
      <c r="M18" s="288">
        <v>699031</v>
      </c>
      <c r="N18" s="288">
        <v>425422</v>
      </c>
      <c r="O18" s="288">
        <v>43864</v>
      </c>
      <c r="P18" s="288">
        <v>8771037</v>
      </c>
      <c r="Q18" s="288">
        <v>14955932</v>
      </c>
      <c r="R18" s="288">
        <v>4855026</v>
      </c>
      <c r="S18" s="288">
        <v>1613585</v>
      </c>
      <c r="T18" s="288">
        <v>1271451</v>
      </c>
      <c r="U18" s="288">
        <v>3242529</v>
      </c>
      <c r="V18" s="288">
        <v>1408716</v>
      </c>
      <c r="W18" s="288">
        <v>67376362</v>
      </c>
      <c r="X18" s="288">
        <v>107651</v>
      </c>
      <c r="Y18" s="288">
        <v>13177</v>
      </c>
      <c r="Z18" s="288">
        <v>2023613</v>
      </c>
      <c r="AA18" s="288">
        <v>28362</v>
      </c>
      <c r="AB18" s="288">
        <v>272697</v>
      </c>
      <c r="AC18" s="288">
        <v>326866</v>
      </c>
      <c r="AD18" s="288">
        <v>140166</v>
      </c>
      <c r="AE18" s="288">
        <v>959822</v>
      </c>
      <c r="AF18" s="288">
        <v>84363</v>
      </c>
      <c r="AG18" s="288">
        <v>271879</v>
      </c>
      <c r="AH18" s="288">
        <v>107926</v>
      </c>
      <c r="AI18" s="288">
        <v>978421</v>
      </c>
      <c r="AJ18" s="288">
        <v>844506</v>
      </c>
      <c r="AK18" s="288">
        <v>4991</v>
      </c>
      <c r="AL18" s="288">
        <v>135774</v>
      </c>
      <c r="AM18" s="289">
        <v>117990435</v>
      </c>
      <c r="AN18" s="287">
        <v>258644</v>
      </c>
      <c r="AO18" s="288">
        <v>2282835</v>
      </c>
      <c r="AP18" s="288">
        <v>5873</v>
      </c>
      <c r="AQ18" s="288">
        <v>247470</v>
      </c>
      <c r="AR18" s="288">
        <v>3533175</v>
      </c>
      <c r="AS18" s="288">
        <v>-554655</v>
      </c>
      <c r="AT18" s="287">
        <v>5773342</v>
      </c>
      <c r="AU18" s="289">
        <v>123763777</v>
      </c>
      <c r="AV18" s="289">
        <v>74175324</v>
      </c>
      <c r="AW18" s="289">
        <v>79948666</v>
      </c>
      <c r="AX18" s="289">
        <v>197939101</v>
      </c>
      <c r="AY18" s="289">
        <v>-83987261</v>
      </c>
      <c r="AZ18" s="289">
        <v>-4038595</v>
      </c>
      <c r="BA18" s="289">
        <v>113951840</v>
      </c>
      <c r="BC18" s="391">
        <v>0.67860938999999998</v>
      </c>
      <c r="BD18" s="391">
        <v>0.32139061000000002</v>
      </c>
      <c r="BE18" s="395">
        <v>8.6286833838544361E-4</v>
      </c>
      <c r="BF18" s="395">
        <v>5.5850657126868508E-6</v>
      </c>
    </row>
    <row r="19" spans="1:58" ht="15" customHeight="1" x14ac:dyDescent="0.15">
      <c r="A19" s="290" t="s">
        <v>340</v>
      </c>
      <c r="B19" s="246" t="s">
        <v>514</v>
      </c>
      <c r="C19" s="287">
        <v>5183</v>
      </c>
      <c r="D19" s="288">
        <v>0</v>
      </c>
      <c r="E19" s="288">
        <v>12140</v>
      </c>
      <c r="F19" s="288">
        <v>195</v>
      </c>
      <c r="G19" s="288">
        <v>52907</v>
      </c>
      <c r="H19" s="288">
        <v>0</v>
      </c>
      <c r="I19" s="288">
        <v>0</v>
      </c>
      <c r="J19" s="288">
        <v>20417</v>
      </c>
      <c r="K19" s="288">
        <v>917</v>
      </c>
      <c r="L19" s="288">
        <v>867</v>
      </c>
      <c r="M19" s="288">
        <v>175670</v>
      </c>
      <c r="N19" s="288">
        <v>114219</v>
      </c>
      <c r="O19" s="288">
        <v>3660</v>
      </c>
      <c r="P19" s="288">
        <v>136112</v>
      </c>
      <c r="Q19" s="288">
        <v>72312327</v>
      </c>
      <c r="R19" s="288">
        <v>1100969</v>
      </c>
      <c r="S19" s="288">
        <v>675580</v>
      </c>
      <c r="T19" s="288">
        <v>160830</v>
      </c>
      <c r="U19" s="288">
        <v>2108939</v>
      </c>
      <c r="V19" s="288">
        <v>891980</v>
      </c>
      <c r="W19" s="288">
        <v>5764074</v>
      </c>
      <c r="X19" s="288">
        <v>501190</v>
      </c>
      <c r="Y19" s="288">
        <v>2009</v>
      </c>
      <c r="Z19" s="288">
        <v>666205</v>
      </c>
      <c r="AA19" s="288">
        <v>2133</v>
      </c>
      <c r="AB19" s="288">
        <v>0</v>
      </c>
      <c r="AC19" s="288">
        <v>44918</v>
      </c>
      <c r="AD19" s="288">
        <v>39235</v>
      </c>
      <c r="AE19" s="288">
        <v>861744</v>
      </c>
      <c r="AF19" s="288">
        <v>0</v>
      </c>
      <c r="AG19" s="288">
        <v>7798096</v>
      </c>
      <c r="AH19" s="288">
        <v>0</v>
      </c>
      <c r="AI19" s="288">
        <v>18739796</v>
      </c>
      <c r="AJ19" s="288">
        <v>391297</v>
      </c>
      <c r="AK19" s="288">
        <v>300615</v>
      </c>
      <c r="AL19" s="288">
        <v>0</v>
      </c>
      <c r="AM19" s="289">
        <v>112884224</v>
      </c>
      <c r="AN19" s="287">
        <v>18835</v>
      </c>
      <c r="AO19" s="288">
        <v>866598</v>
      </c>
      <c r="AP19" s="288">
        <v>2377</v>
      </c>
      <c r="AQ19" s="288">
        <v>9616498</v>
      </c>
      <c r="AR19" s="288">
        <v>136715414</v>
      </c>
      <c r="AS19" s="288">
        <v>-98065</v>
      </c>
      <c r="AT19" s="287">
        <v>147121657</v>
      </c>
      <c r="AU19" s="289">
        <v>260005881</v>
      </c>
      <c r="AV19" s="289">
        <v>457191236</v>
      </c>
      <c r="AW19" s="289">
        <v>604312893</v>
      </c>
      <c r="AX19" s="289">
        <v>717197117</v>
      </c>
      <c r="AY19" s="289">
        <v>-243036067</v>
      </c>
      <c r="AZ19" s="289">
        <v>361276826</v>
      </c>
      <c r="BA19" s="289">
        <v>474161050</v>
      </c>
      <c r="BC19" s="391">
        <v>0.93473295999999995</v>
      </c>
      <c r="BD19" s="391">
        <v>6.5267040000000054E-2</v>
      </c>
      <c r="BE19" s="395">
        <v>3.2755760986148745E-4</v>
      </c>
      <c r="BF19" s="395">
        <v>2.2604633405511061E-6</v>
      </c>
    </row>
    <row r="20" spans="1:58" ht="15" customHeight="1" x14ac:dyDescent="0.15">
      <c r="A20" s="290" t="s">
        <v>341</v>
      </c>
      <c r="B20" s="246" t="s">
        <v>492</v>
      </c>
      <c r="C20" s="287">
        <v>0</v>
      </c>
      <c r="D20" s="288">
        <v>0</v>
      </c>
      <c r="E20" s="288">
        <v>0</v>
      </c>
      <c r="F20" s="288">
        <v>309</v>
      </c>
      <c r="G20" s="288">
        <v>488</v>
      </c>
      <c r="H20" s="288">
        <v>349</v>
      </c>
      <c r="I20" s="288">
        <v>0</v>
      </c>
      <c r="J20" s="288">
        <v>154</v>
      </c>
      <c r="K20" s="288">
        <v>423</v>
      </c>
      <c r="L20" s="288">
        <v>0</v>
      </c>
      <c r="M20" s="288">
        <v>20</v>
      </c>
      <c r="N20" s="288">
        <v>65</v>
      </c>
      <c r="O20" s="288">
        <v>695</v>
      </c>
      <c r="P20" s="288">
        <v>281846</v>
      </c>
      <c r="Q20" s="288">
        <v>16649812</v>
      </c>
      <c r="R20" s="288">
        <v>66939845</v>
      </c>
      <c r="S20" s="288">
        <v>8805094</v>
      </c>
      <c r="T20" s="288">
        <v>10509349</v>
      </c>
      <c r="U20" s="288">
        <v>2970699</v>
      </c>
      <c r="V20" s="288">
        <v>2239211</v>
      </c>
      <c r="W20" s="288">
        <v>194067</v>
      </c>
      <c r="X20" s="288">
        <v>1459</v>
      </c>
      <c r="Y20" s="288">
        <v>0</v>
      </c>
      <c r="Z20" s="288">
        <v>20991</v>
      </c>
      <c r="AA20" s="288">
        <v>8379</v>
      </c>
      <c r="AB20" s="288">
        <v>0</v>
      </c>
      <c r="AC20" s="288">
        <v>1008</v>
      </c>
      <c r="AD20" s="288">
        <v>211262</v>
      </c>
      <c r="AE20" s="288">
        <v>392457</v>
      </c>
      <c r="AF20" s="288">
        <v>278036</v>
      </c>
      <c r="AG20" s="288">
        <v>2201</v>
      </c>
      <c r="AH20" s="288">
        <v>0</v>
      </c>
      <c r="AI20" s="288">
        <v>9801101</v>
      </c>
      <c r="AJ20" s="288">
        <v>7688</v>
      </c>
      <c r="AK20" s="288">
        <v>411017</v>
      </c>
      <c r="AL20" s="288">
        <v>0</v>
      </c>
      <c r="AM20" s="289">
        <v>119728025</v>
      </c>
      <c r="AN20" s="287">
        <v>3434</v>
      </c>
      <c r="AO20" s="288">
        <v>393473</v>
      </c>
      <c r="AP20" s="288">
        <v>0</v>
      </c>
      <c r="AQ20" s="288">
        <v>0</v>
      </c>
      <c r="AR20" s="288">
        <v>0</v>
      </c>
      <c r="AS20" s="288">
        <v>758557</v>
      </c>
      <c r="AT20" s="287">
        <v>1155464</v>
      </c>
      <c r="AU20" s="289">
        <v>120883489</v>
      </c>
      <c r="AV20" s="289">
        <v>216305678</v>
      </c>
      <c r="AW20" s="289">
        <v>217461142</v>
      </c>
      <c r="AX20" s="289">
        <v>337189167</v>
      </c>
      <c r="AY20" s="289">
        <v>-111917667</v>
      </c>
      <c r="AZ20" s="289">
        <v>105543475</v>
      </c>
      <c r="BA20" s="289">
        <v>225271500</v>
      </c>
      <c r="BC20" s="391">
        <v>0.92583088000000002</v>
      </c>
      <c r="BD20" s="391">
        <v>7.4169119999999977E-2</v>
      </c>
      <c r="BE20" s="395">
        <v>1.4872533218981471E-4</v>
      </c>
      <c r="BF20" s="395">
        <v>0</v>
      </c>
    </row>
    <row r="21" spans="1:58" ht="15" customHeight="1" x14ac:dyDescent="0.15">
      <c r="A21" s="290" t="s">
        <v>342</v>
      </c>
      <c r="B21" s="246" t="s">
        <v>493</v>
      </c>
      <c r="C21" s="287">
        <v>547</v>
      </c>
      <c r="D21" s="288">
        <v>21896</v>
      </c>
      <c r="E21" s="288">
        <v>0</v>
      </c>
      <c r="F21" s="288">
        <v>47870</v>
      </c>
      <c r="G21" s="288">
        <v>6738</v>
      </c>
      <c r="H21" s="288">
        <v>0</v>
      </c>
      <c r="I21" s="288">
        <v>0</v>
      </c>
      <c r="J21" s="288">
        <v>2482</v>
      </c>
      <c r="K21" s="288">
        <v>313</v>
      </c>
      <c r="L21" s="288">
        <v>0</v>
      </c>
      <c r="M21" s="288">
        <v>2602</v>
      </c>
      <c r="N21" s="288">
        <v>0</v>
      </c>
      <c r="O21" s="288">
        <v>68</v>
      </c>
      <c r="P21" s="288">
        <v>45846</v>
      </c>
      <c r="Q21" s="288">
        <v>8018195</v>
      </c>
      <c r="R21" s="288">
        <v>1785247</v>
      </c>
      <c r="S21" s="288">
        <v>6346967</v>
      </c>
      <c r="T21" s="288">
        <v>578028</v>
      </c>
      <c r="U21" s="288">
        <v>28216204</v>
      </c>
      <c r="V21" s="288">
        <v>769795</v>
      </c>
      <c r="W21" s="288">
        <v>6172800</v>
      </c>
      <c r="X21" s="288">
        <v>10802</v>
      </c>
      <c r="Y21" s="288">
        <v>0</v>
      </c>
      <c r="Z21" s="288">
        <v>148618</v>
      </c>
      <c r="AA21" s="288">
        <v>508</v>
      </c>
      <c r="AB21" s="288">
        <v>11495</v>
      </c>
      <c r="AC21" s="288">
        <v>39854</v>
      </c>
      <c r="AD21" s="288">
        <v>46393</v>
      </c>
      <c r="AE21" s="288">
        <v>417739</v>
      </c>
      <c r="AF21" s="288">
        <v>327288</v>
      </c>
      <c r="AG21" s="288">
        <v>42143</v>
      </c>
      <c r="AH21" s="288">
        <v>0</v>
      </c>
      <c r="AI21" s="288">
        <v>4805671</v>
      </c>
      <c r="AJ21" s="288">
        <v>44441</v>
      </c>
      <c r="AK21" s="288">
        <v>0</v>
      </c>
      <c r="AL21" s="288">
        <v>10313</v>
      </c>
      <c r="AM21" s="289">
        <v>57920863</v>
      </c>
      <c r="AN21" s="287">
        <v>588778</v>
      </c>
      <c r="AO21" s="288">
        <v>30274251</v>
      </c>
      <c r="AP21" s="288">
        <v>0</v>
      </c>
      <c r="AQ21" s="288">
        <v>5536820</v>
      </c>
      <c r="AR21" s="288">
        <v>32956358</v>
      </c>
      <c r="AS21" s="288">
        <v>-68519</v>
      </c>
      <c r="AT21" s="287">
        <v>69287688</v>
      </c>
      <c r="AU21" s="289">
        <v>127208551</v>
      </c>
      <c r="AV21" s="289">
        <v>55032710</v>
      </c>
      <c r="AW21" s="289">
        <v>124320398</v>
      </c>
      <c r="AX21" s="289">
        <v>182241261</v>
      </c>
      <c r="AY21" s="289">
        <v>-126186051</v>
      </c>
      <c r="AZ21" s="289">
        <v>-1865653</v>
      </c>
      <c r="BA21" s="289">
        <v>56055210</v>
      </c>
      <c r="BC21" s="391">
        <v>0.99196202</v>
      </c>
      <c r="BD21" s="391">
        <v>8.0379800000000001E-3</v>
      </c>
      <c r="BE21" s="395">
        <v>1.1443092758010918E-2</v>
      </c>
      <c r="BF21" s="395">
        <v>0</v>
      </c>
    </row>
    <row r="22" spans="1:58" ht="15" customHeight="1" x14ac:dyDescent="0.15">
      <c r="A22" s="290" t="s">
        <v>343</v>
      </c>
      <c r="B22" s="246" t="s">
        <v>494</v>
      </c>
      <c r="C22" s="287">
        <v>240</v>
      </c>
      <c r="D22" s="288">
        <v>0</v>
      </c>
      <c r="E22" s="288">
        <v>5135</v>
      </c>
      <c r="F22" s="288">
        <v>1203</v>
      </c>
      <c r="G22" s="288">
        <v>114</v>
      </c>
      <c r="H22" s="288">
        <v>5900</v>
      </c>
      <c r="I22" s="288">
        <v>65</v>
      </c>
      <c r="J22" s="288">
        <v>778</v>
      </c>
      <c r="K22" s="288">
        <v>4355</v>
      </c>
      <c r="L22" s="288">
        <v>618</v>
      </c>
      <c r="M22" s="288">
        <v>3815</v>
      </c>
      <c r="N22" s="288">
        <v>197</v>
      </c>
      <c r="O22" s="288">
        <v>25</v>
      </c>
      <c r="P22" s="288">
        <v>5434</v>
      </c>
      <c r="Q22" s="288">
        <v>42053</v>
      </c>
      <c r="R22" s="288">
        <v>10253</v>
      </c>
      <c r="S22" s="288">
        <v>2437</v>
      </c>
      <c r="T22" s="288">
        <v>612507</v>
      </c>
      <c r="U22" s="288">
        <v>7499212</v>
      </c>
      <c r="V22" s="288">
        <v>715</v>
      </c>
      <c r="W22" s="288">
        <v>1765090</v>
      </c>
      <c r="X22" s="288">
        <v>1710</v>
      </c>
      <c r="Y22" s="288">
        <v>1851</v>
      </c>
      <c r="Z22" s="288">
        <v>165333</v>
      </c>
      <c r="AA22" s="288">
        <v>22399</v>
      </c>
      <c r="AB22" s="288">
        <v>23768</v>
      </c>
      <c r="AC22" s="288">
        <v>30531</v>
      </c>
      <c r="AD22" s="288">
        <v>36149</v>
      </c>
      <c r="AE22" s="288">
        <v>394457</v>
      </c>
      <c r="AF22" s="288">
        <v>29683</v>
      </c>
      <c r="AG22" s="288">
        <v>13897</v>
      </c>
      <c r="AH22" s="288">
        <v>2486</v>
      </c>
      <c r="AI22" s="288">
        <v>863469</v>
      </c>
      <c r="AJ22" s="288">
        <v>33107</v>
      </c>
      <c r="AK22" s="288">
        <v>0</v>
      </c>
      <c r="AL22" s="288">
        <v>0</v>
      </c>
      <c r="AM22" s="289">
        <v>11578986</v>
      </c>
      <c r="AN22" s="287">
        <v>296246</v>
      </c>
      <c r="AO22" s="288">
        <v>32984362</v>
      </c>
      <c r="AP22" s="288">
        <v>0</v>
      </c>
      <c r="AQ22" s="288">
        <v>28392886</v>
      </c>
      <c r="AR22" s="288">
        <v>34820427</v>
      </c>
      <c r="AS22" s="288">
        <v>-345167</v>
      </c>
      <c r="AT22" s="287">
        <v>96148754</v>
      </c>
      <c r="AU22" s="289">
        <v>107727740</v>
      </c>
      <c r="AV22" s="289">
        <v>28834825</v>
      </c>
      <c r="AW22" s="289">
        <v>124983579</v>
      </c>
      <c r="AX22" s="289">
        <v>136562565</v>
      </c>
      <c r="AY22" s="289">
        <v>-103679045</v>
      </c>
      <c r="AZ22" s="289">
        <v>21304534</v>
      </c>
      <c r="BA22" s="289">
        <v>32883520</v>
      </c>
      <c r="BC22" s="391">
        <v>0.96241734000000001</v>
      </c>
      <c r="BD22" s="391">
        <v>3.758265999999999E-2</v>
      </c>
      <c r="BE22" s="395">
        <v>1.2467463321547098E-2</v>
      </c>
      <c r="BF22" s="395">
        <v>0</v>
      </c>
    </row>
    <row r="23" spans="1:58" ht="15" customHeight="1" x14ac:dyDescent="0.15">
      <c r="A23" s="290" t="s">
        <v>344</v>
      </c>
      <c r="B23" s="246" t="s">
        <v>467</v>
      </c>
      <c r="C23" s="287">
        <v>0</v>
      </c>
      <c r="D23" s="288">
        <v>0</v>
      </c>
      <c r="E23" s="288">
        <v>0</v>
      </c>
      <c r="F23" s="288">
        <v>1406191</v>
      </c>
      <c r="G23" s="288">
        <v>2100</v>
      </c>
      <c r="H23" s="288">
        <v>0</v>
      </c>
      <c r="I23" s="288">
        <v>0</v>
      </c>
      <c r="J23" s="288">
        <v>0</v>
      </c>
      <c r="K23" s="288">
        <v>0</v>
      </c>
      <c r="L23" s="288">
        <v>0</v>
      </c>
      <c r="M23" s="288">
        <v>0</v>
      </c>
      <c r="N23" s="288">
        <v>0</v>
      </c>
      <c r="O23" s="288">
        <v>0</v>
      </c>
      <c r="P23" s="288">
        <v>0</v>
      </c>
      <c r="Q23" s="288">
        <v>1565</v>
      </c>
      <c r="R23" s="288">
        <v>0</v>
      </c>
      <c r="S23" s="288">
        <v>0</v>
      </c>
      <c r="T23" s="288">
        <v>0</v>
      </c>
      <c r="U23" s="288">
        <v>301954078</v>
      </c>
      <c r="V23" s="288">
        <v>0</v>
      </c>
      <c r="W23" s="288">
        <v>0</v>
      </c>
      <c r="X23" s="288">
        <v>0</v>
      </c>
      <c r="Y23" s="288">
        <v>0</v>
      </c>
      <c r="Z23" s="288">
        <v>0</v>
      </c>
      <c r="AA23" s="288">
        <v>0</v>
      </c>
      <c r="AB23" s="288">
        <v>0</v>
      </c>
      <c r="AC23" s="288">
        <v>2119916</v>
      </c>
      <c r="AD23" s="288">
        <v>0</v>
      </c>
      <c r="AE23" s="288">
        <v>1713451</v>
      </c>
      <c r="AF23" s="288">
        <v>57840</v>
      </c>
      <c r="AG23" s="288">
        <v>0</v>
      </c>
      <c r="AH23" s="288">
        <v>0</v>
      </c>
      <c r="AI23" s="288">
        <v>20651652</v>
      </c>
      <c r="AJ23" s="288">
        <v>24119</v>
      </c>
      <c r="AK23" s="288">
        <v>0</v>
      </c>
      <c r="AL23" s="288">
        <v>0</v>
      </c>
      <c r="AM23" s="289">
        <v>327930912</v>
      </c>
      <c r="AN23" s="287">
        <v>0</v>
      </c>
      <c r="AO23" s="288">
        <v>54215901</v>
      </c>
      <c r="AP23" s="288">
        <v>0</v>
      </c>
      <c r="AQ23" s="288">
        <v>21739366</v>
      </c>
      <c r="AR23" s="288">
        <v>48716148</v>
      </c>
      <c r="AS23" s="288">
        <v>-30653</v>
      </c>
      <c r="AT23" s="287">
        <v>124640762</v>
      </c>
      <c r="AU23" s="289">
        <v>452571674</v>
      </c>
      <c r="AV23" s="289">
        <v>498767990</v>
      </c>
      <c r="AW23" s="289">
        <v>623408752</v>
      </c>
      <c r="AX23" s="289">
        <v>951339664</v>
      </c>
      <c r="AY23" s="289">
        <v>-379608864</v>
      </c>
      <c r="AZ23" s="289">
        <v>243799888</v>
      </c>
      <c r="BA23" s="289">
        <v>571730800</v>
      </c>
      <c r="BC23" s="391">
        <v>0.83878176000000004</v>
      </c>
      <c r="BD23" s="391">
        <v>0.16121823999999996</v>
      </c>
      <c r="BE23" s="395">
        <v>2.0492582429277505E-2</v>
      </c>
      <c r="BF23" s="395">
        <v>0</v>
      </c>
    </row>
    <row r="24" spans="1:58" ht="15" customHeight="1" x14ac:dyDescent="0.15">
      <c r="A24" s="290" t="s">
        <v>345</v>
      </c>
      <c r="B24" s="246" t="s">
        <v>495</v>
      </c>
      <c r="C24" s="287">
        <v>1389412</v>
      </c>
      <c r="D24" s="288">
        <v>577878</v>
      </c>
      <c r="E24" s="288">
        <v>295241</v>
      </c>
      <c r="F24" s="288">
        <v>777511</v>
      </c>
      <c r="G24" s="288">
        <v>93853</v>
      </c>
      <c r="H24" s="288">
        <v>9367748</v>
      </c>
      <c r="I24" s="288">
        <v>763973</v>
      </c>
      <c r="J24" s="288">
        <v>3229181</v>
      </c>
      <c r="K24" s="288">
        <v>3265730</v>
      </c>
      <c r="L24" s="288">
        <v>18060</v>
      </c>
      <c r="M24" s="288">
        <v>942283</v>
      </c>
      <c r="N24" s="288">
        <v>601023</v>
      </c>
      <c r="O24" s="288">
        <v>138411</v>
      </c>
      <c r="P24" s="288">
        <v>684157</v>
      </c>
      <c r="Q24" s="288">
        <v>13611024</v>
      </c>
      <c r="R24" s="288">
        <v>4207971</v>
      </c>
      <c r="S24" s="288">
        <v>1922447</v>
      </c>
      <c r="T24" s="288">
        <v>1747933</v>
      </c>
      <c r="U24" s="288">
        <v>28361068</v>
      </c>
      <c r="V24" s="288">
        <v>27422763</v>
      </c>
      <c r="W24" s="288">
        <v>16462436</v>
      </c>
      <c r="X24" s="288">
        <v>2436686</v>
      </c>
      <c r="Y24" s="288">
        <v>2141316</v>
      </c>
      <c r="Z24" s="288">
        <v>8654489</v>
      </c>
      <c r="AA24" s="288">
        <v>4340720</v>
      </c>
      <c r="AB24" s="288">
        <v>558908</v>
      </c>
      <c r="AC24" s="288">
        <v>1982529</v>
      </c>
      <c r="AD24" s="288">
        <v>5563732</v>
      </c>
      <c r="AE24" s="288">
        <v>2700565</v>
      </c>
      <c r="AF24" s="288">
        <v>6418320</v>
      </c>
      <c r="AG24" s="288">
        <v>4246973</v>
      </c>
      <c r="AH24" s="288">
        <v>2297319</v>
      </c>
      <c r="AI24" s="288">
        <v>11275789</v>
      </c>
      <c r="AJ24" s="288">
        <v>2938717</v>
      </c>
      <c r="AK24" s="288">
        <v>2244042</v>
      </c>
      <c r="AL24" s="288">
        <v>125851</v>
      </c>
      <c r="AM24" s="289">
        <v>173806059</v>
      </c>
      <c r="AN24" s="287">
        <v>1917045</v>
      </c>
      <c r="AO24" s="288">
        <v>29735942</v>
      </c>
      <c r="AP24" s="288">
        <v>36203</v>
      </c>
      <c r="AQ24" s="288">
        <v>1913239</v>
      </c>
      <c r="AR24" s="288">
        <v>7581195</v>
      </c>
      <c r="AS24" s="288">
        <v>-1042613</v>
      </c>
      <c r="AT24" s="287">
        <v>40141011</v>
      </c>
      <c r="AU24" s="289">
        <v>213947070</v>
      </c>
      <c r="AV24" s="289">
        <v>108229387</v>
      </c>
      <c r="AW24" s="289">
        <v>148370398</v>
      </c>
      <c r="AX24" s="289">
        <v>322176457</v>
      </c>
      <c r="AY24" s="289">
        <v>-174627967</v>
      </c>
      <c r="AZ24" s="289">
        <v>-26257569</v>
      </c>
      <c r="BA24" s="289">
        <v>147548490</v>
      </c>
      <c r="BC24" s="391">
        <v>0.81622041999999995</v>
      </c>
      <c r="BD24" s="391">
        <v>0.18377958000000005</v>
      </c>
      <c r="BE24" s="395">
        <v>1.1239622164486669E-2</v>
      </c>
      <c r="BF24" s="395">
        <v>3.4428083432045306E-5</v>
      </c>
    </row>
    <row r="25" spans="1:58" ht="15" customHeight="1" x14ac:dyDescent="0.15">
      <c r="A25" s="290" t="s">
        <v>346</v>
      </c>
      <c r="B25" s="246" t="s">
        <v>469</v>
      </c>
      <c r="C25" s="287">
        <v>647089</v>
      </c>
      <c r="D25" s="288">
        <v>531638</v>
      </c>
      <c r="E25" s="288">
        <v>12913</v>
      </c>
      <c r="F25" s="288">
        <v>14787</v>
      </c>
      <c r="G25" s="288">
        <v>38965</v>
      </c>
      <c r="H25" s="288">
        <v>253312</v>
      </c>
      <c r="I25" s="288">
        <v>65238</v>
      </c>
      <c r="J25" s="288">
        <v>347253</v>
      </c>
      <c r="K25" s="288">
        <v>181705</v>
      </c>
      <c r="L25" s="288">
        <v>67344</v>
      </c>
      <c r="M25" s="288">
        <v>642941</v>
      </c>
      <c r="N25" s="288">
        <v>327301</v>
      </c>
      <c r="O25" s="288">
        <v>47421</v>
      </c>
      <c r="P25" s="288">
        <v>470905</v>
      </c>
      <c r="Q25" s="288">
        <v>894750</v>
      </c>
      <c r="R25" s="288">
        <v>1031401</v>
      </c>
      <c r="S25" s="288">
        <v>142316</v>
      </c>
      <c r="T25" s="288">
        <v>81358</v>
      </c>
      <c r="U25" s="288">
        <v>250648</v>
      </c>
      <c r="V25" s="288">
        <v>520685</v>
      </c>
      <c r="W25" s="288">
        <v>674595</v>
      </c>
      <c r="X25" s="288">
        <v>4610213</v>
      </c>
      <c r="Y25" s="288">
        <v>242204</v>
      </c>
      <c r="Z25" s="288">
        <v>2939096</v>
      </c>
      <c r="AA25" s="288">
        <v>925436</v>
      </c>
      <c r="AB25" s="288">
        <v>12190403</v>
      </c>
      <c r="AC25" s="288">
        <v>3593273</v>
      </c>
      <c r="AD25" s="288">
        <v>1380577</v>
      </c>
      <c r="AE25" s="288">
        <v>2947781</v>
      </c>
      <c r="AF25" s="288">
        <v>3535687</v>
      </c>
      <c r="AG25" s="288">
        <v>2097174</v>
      </c>
      <c r="AH25" s="288">
        <v>71902</v>
      </c>
      <c r="AI25" s="288">
        <v>990824</v>
      </c>
      <c r="AJ25" s="288">
        <v>1076343</v>
      </c>
      <c r="AK25" s="288">
        <v>0</v>
      </c>
      <c r="AL25" s="288">
        <v>653015</v>
      </c>
      <c r="AM25" s="289">
        <v>44498493</v>
      </c>
      <c r="AN25" s="287">
        <v>0</v>
      </c>
      <c r="AO25" s="288">
        <v>0</v>
      </c>
      <c r="AP25" s="288">
        <v>0</v>
      </c>
      <c r="AQ25" s="288">
        <v>590115428</v>
      </c>
      <c r="AR25" s="288">
        <v>387341487</v>
      </c>
      <c r="AS25" s="288">
        <v>0</v>
      </c>
      <c r="AT25" s="287">
        <v>977456915</v>
      </c>
      <c r="AU25" s="289">
        <v>1021955408</v>
      </c>
      <c r="AV25" s="289">
        <v>0</v>
      </c>
      <c r="AW25" s="289">
        <v>977456915</v>
      </c>
      <c r="AX25" s="289">
        <v>1021955408</v>
      </c>
      <c r="AY25" s="289">
        <v>0</v>
      </c>
      <c r="AZ25" s="289">
        <v>977456915</v>
      </c>
      <c r="BA25" s="289">
        <v>1021955408</v>
      </c>
      <c r="BC25" s="391">
        <v>0</v>
      </c>
      <c r="BD25" s="391">
        <v>1</v>
      </c>
      <c r="BE25" s="395">
        <v>0</v>
      </c>
      <c r="BF25" s="395">
        <v>0</v>
      </c>
    </row>
    <row r="26" spans="1:58" ht="15" customHeight="1" x14ac:dyDescent="0.15">
      <c r="A26" s="290" t="s">
        <v>347</v>
      </c>
      <c r="B26" s="246" t="s">
        <v>529</v>
      </c>
      <c r="C26" s="287">
        <v>1927739</v>
      </c>
      <c r="D26" s="288">
        <v>2643765</v>
      </c>
      <c r="E26" s="288">
        <v>216124</v>
      </c>
      <c r="F26" s="288">
        <v>159686</v>
      </c>
      <c r="G26" s="288">
        <v>353196</v>
      </c>
      <c r="H26" s="288">
        <v>5546536</v>
      </c>
      <c r="I26" s="288">
        <v>446782</v>
      </c>
      <c r="J26" s="288">
        <v>3382634</v>
      </c>
      <c r="K26" s="288">
        <v>2063333</v>
      </c>
      <c r="L26" s="288">
        <v>193691</v>
      </c>
      <c r="M26" s="288">
        <v>5907097</v>
      </c>
      <c r="N26" s="288">
        <v>4730132</v>
      </c>
      <c r="O26" s="288">
        <v>411460</v>
      </c>
      <c r="P26" s="288">
        <v>2231100</v>
      </c>
      <c r="Q26" s="288">
        <v>5779002</v>
      </c>
      <c r="R26" s="288">
        <v>6506841</v>
      </c>
      <c r="S26" s="288">
        <v>461734</v>
      </c>
      <c r="T26" s="288">
        <v>195624</v>
      </c>
      <c r="U26" s="288">
        <v>4603153</v>
      </c>
      <c r="V26" s="288">
        <v>3228881</v>
      </c>
      <c r="W26" s="288">
        <v>2942140</v>
      </c>
      <c r="X26" s="288">
        <v>22253458</v>
      </c>
      <c r="Y26" s="288">
        <v>6048945</v>
      </c>
      <c r="Z26" s="288">
        <v>20822422</v>
      </c>
      <c r="AA26" s="288">
        <v>1661255</v>
      </c>
      <c r="AB26" s="288">
        <v>2441756</v>
      </c>
      <c r="AC26" s="288">
        <v>4521672</v>
      </c>
      <c r="AD26" s="288">
        <v>2957872</v>
      </c>
      <c r="AE26" s="288">
        <v>4516816</v>
      </c>
      <c r="AF26" s="288">
        <v>9328705</v>
      </c>
      <c r="AG26" s="288">
        <v>11390760</v>
      </c>
      <c r="AH26" s="288">
        <v>280051</v>
      </c>
      <c r="AI26" s="288">
        <v>3519717</v>
      </c>
      <c r="AJ26" s="288">
        <v>12866949</v>
      </c>
      <c r="AK26" s="288">
        <v>0</v>
      </c>
      <c r="AL26" s="288">
        <v>158990</v>
      </c>
      <c r="AM26" s="289">
        <v>156700018</v>
      </c>
      <c r="AN26" s="287">
        <v>70787</v>
      </c>
      <c r="AO26" s="288">
        <v>76951873</v>
      </c>
      <c r="AP26" s="288">
        <v>2448218</v>
      </c>
      <c r="AQ26" s="288">
        <v>0</v>
      </c>
      <c r="AR26" s="288">
        <v>0</v>
      </c>
      <c r="AS26" s="288">
        <v>0</v>
      </c>
      <c r="AT26" s="287">
        <v>79470878</v>
      </c>
      <c r="AU26" s="289">
        <v>236170896</v>
      </c>
      <c r="AV26" s="289">
        <v>0</v>
      </c>
      <c r="AW26" s="289">
        <v>79470878</v>
      </c>
      <c r="AX26" s="289">
        <v>236170896</v>
      </c>
      <c r="AY26" s="289">
        <v>-63480188</v>
      </c>
      <c r="AZ26" s="289">
        <v>15990690</v>
      </c>
      <c r="BA26" s="289">
        <v>172690708</v>
      </c>
      <c r="BC26" s="391">
        <v>0.26878921</v>
      </c>
      <c r="BD26" s="391">
        <v>0.73121079</v>
      </c>
      <c r="BE26" s="395">
        <v>2.9086348680985565E-2</v>
      </c>
      <c r="BF26" s="395">
        <v>2.3281897512315301E-3</v>
      </c>
    </row>
    <row r="27" spans="1:58" ht="15" customHeight="1" x14ac:dyDescent="0.15">
      <c r="A27" s="290" t="s">
        <v>348</v>
      </c>
      <c r="B27" s="246" t="s">
        <v>496</v>
      </c>
      <c r="C27" s="287">
        <v>14048</v>
      </c>
      <c r="D27" s="288">
        <v>74447</v>
      </c>
      <c r="E27" s="288">
        <v>4289</v>
      </c>
      <c r="F27" s="288">
        <v>286</v>
      </c>
      <c r="G27" s="288">
        <v>20186</v>
      </c>
      <c r="H27" s="288">
        <v>587286</v>
      </c>
      <c r="I27" s="288">
        <v>10765</v>
      </c>
      <c r="J27" s="288">
        <v>70832</v>
      </c>
      <c r="K27" s="288">
        <v>306367</v>
      </c>
      <c r="L27" s="288">
        <v>82</v>
      </c>
      <c r="M27" s="288">
        <v>308030</v>
      </c>
      <c r="N27" s="288">
        <v>2551</v>
      </c>
      <c r="O27" s="288">
        <v>1063</v>
      </c>
      <c r="P27" s="288">
        <v>14278</v>
      </c>
      <c r="Q27" s="288">
        <v>59791</v>
      </c>
      <c r="R27" s="288">
        <v>259512</v>
      </c>
      <c r="S27" s="288">
        <v>41901</v>
      </c>
      <c r="T27" s="288">
        <v>6241</v>
      </c>
      <c r="U27" s="288">
        <v>50389</v>
      </c>
      <c r="V27" s="288">
        <v>20529</v>
      </c>
      <c r="W27" s="288">
        <v>3436163</v>
      </c>
      <c r="X27" s="288">
        <v>1101629</v>
      </c>
      <c r="Y27" s="288">
        <v>0</v>
      </c>
      <c r="Z27" s="288">
        <v>1195005</v>
      </c>
      <c r="AA27" s="288">
        <v>1099101</v>
      </c>
      <c r="AB27" s="288">
        <v>9922</v>
      </c>
      <c r="AC27" s="288">
        <v>2143806</v>
      </c>
      <c r="AD27" s="288">
        <v>2367098</v>
      </c>
      <c r="AE27" s="288">
        <v>11730607</v>
      </c>
      <c r="AF27" s="288">
        <v>3335011</v>
      </c>
      <c r="AG27" s="288">
        <v>3477062</v>
      </c>
      <c r="AH27" s="288">
        <v>2601</v>
      </c>
      <c r="AI27" s="288">
        <v>1089526</v>
      </c>
      <c r="AJ27" s="288">
        <v>8294276</v>
      </c>
      <c r="AK27" s="288">
        <v>0</v>
      </c>
      <c r="AL27" s="288">
        <v>562322</v>
      </c>
      <c r="AM27" s="289">
        <v>41697002</v>
      </c>
      <c r="AN27" s="287">
        <v>0</v>
      </c>
      <c r="AO27" s="288">
        <v>21331012</v>
      </c>
      <c r="AP27" s="288">
        <v>14189655</v>
      </c>
      <c r="AQ27" s="288">
        <v>0</v>
      </c>
      <c r="AR27" s="288">
        <v>0</v>
      </c>
      <c r="AS27" s="288">
        <v>0</v>
      </c>
      <c r="AT27" s="287">
        <v>35520667</v>
      </c>
      <c r="AU27" s="289">
        <v>77217669</v>
      </c>
      <c r="AV27" s="289">
        <v>0</v>
      </c>
      <c r="AW27" s="289">
        <v>35520667</v>
      </c>
      <c r="AX27" s="289">
        <v>77217669</v>
      </c>
      <c r="AY27" s="289">
        <v>-662</v>
      </c>
      <c r="AZ27" s="289">
        <v>35520005</v>
      </c>
      <c r="BA27" s="289">
        <v>77217007</v>
      </c>
      <c r="BC27" s="391">
        <v>8.5699999999999993E-6</v>
      </c>
      <c r="BD27" s="391">
        <v>0.99999143000000001</v>
      </c>
      <c r="BE27" s="395">
        <v>8.0627180153274147E-3</v>
      </c>
      <c r="BF27" s="395">
        <v>1.3493981885808878E-2</v>
      </c>
    </row>
    <row r="28" spans="1:58" ht="15" customHeight="1" x14ac:dyDescent="0.15">
      <c r="A28" s="290" t="s">
        <v>349</v>
      </c>
      <c r="B28" s="246" t="s">
        <v>470</v>
      </c>
      <c r="C28" s="287">
        <v>8493685</v>
      </c>
      <c r="D28" s="288">
        <v>7076662</v>
      </c>
      <c r="E28" s="288">
        <v>535203</v>
      </c>
      <c r="F28" s="288">
        <v>1476794</v>
      </c>
      <c r="G28" s="288">
        <v>163436</v>
      </c>
      <c r="H28" s="288">
        <v>28076481</v>
      </c>
      <c r="I28" s="288">
        <v>1932991</v>
      </c>
      <c r="J28" s="288">
        <v>6281809</v>
      </c>
      <c r="K28" s="288">
        <v>3069613</v>
      </c>
      <c r="L28" s="288">
        <v>227762</v>
      </c>
      <c r="M28" s="288">
        <v>2105649</v>
      </c>
      <c r="N28" s="288">
        <v>1372405</v>
      </c>
      <c r="O28" s="288">
        <v>557634</v>
      </c>
      <c r="P28" s="288">
        <v>3224575</v>
      </c>
      <c r="Q28" s="288">
        <v>20219500</v>
      </c>
      <c r="R28" s="288">
        <v>9225376</v>
      </c>
      <c r="S28" s="288">
        <v>2833316</v>
      </c>
      <c r="T28" s="288">
        <v>1640774</v>
      </c>
      <c r="U28" s="288">
        <v>15176340</v>
      </c>
      <c r="V28" s="288">
        <v>10691691</v>
      </c>
      <c r="W28" s="288">
        <v>43000440</v>
      </c>
      <c r="X28" s="288">
        <v>1225232</v>
      </c>
      <c r="Y28" s="288">
        <v>1458185</v>
      </c>
      <c r="Z28" s="288">
        <v>7288535</v>
      </c>
      <c r="AA28" s="288">
        <v>1308650</v>
      </c>
      <c r="AB28" s="288">
        <v>1049335</v>
      </c>
      <c r="AC28" s="288">
        <v>10750511</v>
      </c>
      <c r="AD28" s="288">
        <v>2638324</v>
      </c>
      <c r="AE28" s="288">
        <v>2944095</v>
      </c>
      <c r="AF28" s="288">
        <v>5942881</v>
      </c>
      <c r="AG28" s="288">
        <v>30577922</v>
      </c>
      <c r="AH28" s="288">
        <v>1728382</v>
      </c>
      <c r="AI28" s="288">
        <v>14035615</v>
      </c>
      <c r="AJ28" s="288">
        <v>21927865</v>
      </c>
      <c r="AK28" s="288">
        <v>3062252</v>
      </c>
      <c r="AL28" s="288">
        <v>182069</v>
      </c>
      <c r="AM28" s="289">
        <v>273501989</v>
      </c>
      <c r="AN28" s="287">
        <v>13988908</v>
      </c>
      <c r="AO28" s="288">
        <v>276526935</v>
      </c>
      <c r="AP28" s="288">
        <v>82860</v>
      </c>
      <c r="AQ28" s="288">
        <v>10332112</v>
      </c>
      <c r="AR28" s="288">
        <v>63165401</v>
      </c>
      <c r="AS28" s="288">
        <v>1381755</v>
      </c>
      <c r="AT28" s="287">
        <v>365477971</v>
      </c>
      <c r="AU28" s="289">
        <v>638979960</v>
      </c>
      <c r="AV28" s="289">
        <v>333531941</v>
      </c>
      <c r="AW28" s="289">
        <v>699009912</v>
      </c>
      <c r="AX28" s="289">
        <v>972511901</v>
      </c>
      <c r="AY28" s="289">
        <v>-282001693</v>
      </c>
      <c r="AZ28" s="289">
        <v>417008219</v>
      </c>
      <c r="BA28" s="289">
        <v>690510208</v>
      </c>
      <c r="BC28" s="391">
        <v>0.44133104000000001</v>
      </c>
      <c r="BD28" s="391">
        <v>0.55866895999999999</v>
      </c>
      <c r="BE28" s="395">
        <v>0.10452193738148818</v>
      </c>
      <c r="BF28" s="395">
        <v>7.8797640891066316E-5</v>
      </c>
    </row>
    <row r="29" spans="1:58" ht="15" customHeight="1" x14ac:dyDescent="0.15">
      <c r="A29" s="290" t="s">
        <v>350</v>
      </c>
      <c r="B29" s="246" t="s">
        <v>471</v>
      </c>
      <c r="C29" s="287">
        <v>1083895</v>
      </c>
      <c r="D29" s="288">
        <v>743391</v>
      </c>
      <c r="E29" s="288">
        <v>404947</v>
      </c>
      <c r="F29" s="288">
        <v>323556</v>
      </c>
      <c r="G29" s="288">
        <v>707095</v>
      </c>
      <c r="H29" s="288">
        <v>1889811</v>
      </c>
      <c r="I29" s="288">
        <v>446100</v>
      </c>
      <c r="J29" s="288">
        <v>936875</v>
      </c>
      <c r="K29" s="288">
        <v>630427</v>
      </c>
      <c r="L29" s="288">
        <v>18553</v>
      </c>
      <c r="M29" s="288">
        <v>943979</v>
      </c>
      <c r="N29" s="288">
        <v>397225</v>
      </c>
      <c r="O29" s="288">
        <v>79526</v>
      </c>
      <c r="P29" s="288">
        <v>1205034</v>
      </c>
      <c r="Q29" s="288">
        <v>3757377</v>
      </c>
      <c r="R29" s="288">
        <v>1570691</v>
      </c>
      <c r="S29" s="288">
        <v>445004</v>
      </c>
      <c r="T29" s="288">
        <v>377458</v>
      </c>
      <c r="U29" s="288">
        <v>2684553</v>
      </c>
      <c r="V29" s="288">
        <v>1929446</v>
      </c>
      <c r="W29" s="288">
        <v>11832365</v>
      </c>
      <c r="X29" s="288">
        <v>3831305</v>
      </c>
      <c r="Y29" s="288">
        <v>2748658</v>
      </c>
      <c r="Z29" s="288">
        <v>14148027</v>
      </c>
      <c r="AA29" s="288">
        <v>20883541</v>
      </c>
      <c r="AB29" s="288">
        <v>61142190</v>
      </c>
      <c r="AC29" s="288">
        <v>8982329</v>
      </c>
      <c r="AD29" s="288">
        <v>1992361</v>
      </c>
      <c r="AE29" s="288">
        <v>4923649</v>
      </c>
      <c r="AF29" s="288">
        <v>4375504</v>
      </c>
      <c r="AG29" s="288">
        <v>5729950</v>
      </c>
      <c r="AH29" s="288">
        <v>1274777</v>
      </c>
      <c r="AI29" s="288">
        <v>8940712</v>
      </c>
      <c r="AJ29" s="288">
        <v>4695946</v>
      </c>
      <c r="AK29" s="288">
        <v>0</v>
      </c>
      <c r="AL29" s="288">
        <v>1549387</v>
      </c>
      <c r="AM29" s="289">
        <v>177625644</v>
      </c>
      <c r="AN29" s="287">
        <v>2366</v>
      </c>
      <c r="AO29" s="288">
        <v>161591404</v>
      </c>
      <c r="AP29" s="288">
        <v>0</v>
      </c>
      <c r="AQ29" s="288">
        <v>0</v>
      </c>
      <c r="AR29" s="288">
        <v>0</v>
      </c>
      <c r="AS29" s="288">
        <v>0</v>
      </c>
      <c r="AT29" s="287">
        <v>161593770</v>
      </c>
      <c r="AU29" s="289">
        <v>339219414</v>
      </c>
      <c r="AV29" s="289">
        <v>5279141</v>
      </c>
      <c r="AW29" s="289">
        <v>166872911</v>
      </c>
      <c r="AX29" s="289">
        <v>344498555</v>
      </c>
      <c r="AY29" s="289">
        <v>-106912200</v>
      </c>
      <c r="AZ29" s="289">
        <v>59960711</v>
      </c>
      <c r="BA29" s="289">
        <v>237586355</v>
      </c>
      <c r="BC29" s="391">
        <v>0.31517123000000002</v>
      </c>
      <c r="BD29" s="391">
        <v>0.68482876999999998</v>
      </c>
      <c r="BE29" s="395">
        <v>6.1078486297455103E-2</v>
      </c>
      <c r="BF29" s="395">
        <v>0</v>
      </c>
    </row>
    <row r="30" spans="1:58" ht="15" customHeight="1" x14ac:dyDescent="0.15">
      <c r="A30" s="290" t="s">
        <v>351</v>
      </c>
      <c r="B30" s="246" t="s">
        <v>472</v>
      </c>
      <c r="C30" s="287">
        <v>55373</v>
      </c>
      <c r="D30" s="288">
        <v>0</v>
      </c>
      <c r="E30" s="288">
        <v>44149</v>
      </c>
      <c r="F30" s="288">
        <v>16203</v>
      </c>
      <c r="G30" s="288">
        <v>56599</v>
      </c>
      <c r="H30" s="288">
        <v>1279081</v>
      </c>
      <c r="I30" s="288">
        <v>98231</v>
      </c>
      <c r="J30" s="288">
        <v>188566</v>
      </c>
      <c r="K30" s="288">
        <v>223052</v>
      </c>
      <c r="L30" s="288">
        <v>15390</v>
      </c>
      <c r="M30" s="288">
        <v>280062</v>
      </c>
      <c r="N30" s="288">
        <v>104594</v>
      </c>
      <c r="O30" s="288">
        <v>16730</v>
      </c>
      <c r="P30" s="288">
        <v>442346</v>
      </c>
      <c r="Q30" s="288">
        <v>1204599</v>
      </c>
      <c r="R30" s="288">
        <v>332437</v>
      </c>
      <c r="S30" s="288">
        <v>133850</v>
      </c>
      <c r="T30" s="288">
        <v>103182</v>
      </c>
      <c r="U30" s="288">
        <v>430547</v>
      </c>
      <c r="V30" s="288">
        <v>426731</v>
      </c>
      <c r="W30" s="288">
        <v>3196856</v>
      </c>
      <c r="X30" s="288">
        <v>991969</v>
      </c>
      <c r="Y30" s="288">
        <v>87073</v>
      </c>
      <c r="Z30" s="288">
        <v>18143227</v>
      </c>
      <c r="AA30" s="288">
        <v>2557801</v>
      </c>
      <c r="AB30" s="288">
        <v>11082009</v>
      </c>
      <c r="AC30" s="288">
        <v>5633373</v>
      </c>
      <c r="AD30" s="288">
        <v>4761646</v>
      </c>
      <c r="AE30" s="288">
        <v>844995</v>
      </c>
      <c r="AF30" s="288">
        <v>1811277</v>
      </c>
      <c r="AG30" s="288">
        <v>9332446</v>
      </c>
      <c r="AH30" s="288">
        <v>543787</v>
      </c>
      <c r="AI30" s="288">
        <v>5119659</v>
      </c>
      <c r="AJ30" s="288">
        <v>8742023</v>
      </c>
      <c r="AK30" s="288">
        <v>0</v>
      </c>
      <c r="AL30" s="288">
        <v>592708</v>
      </c>
      <c r="AM30" s="289">
        <v>78892571</v>
      </c>
      <c r="AN30" s="287">
        <v>0</v>
      </c>
      <c r="AO30" s="288">
        <v>624950492</v>
      </c>
      <c r="AP30" s="288">
        <v>51424</v>
      </c>
      <c r="AQ30" s="288">
        <v>0</v>
      </c>
      <c r="AR30" s="288">
        <v>8094687</v>
      </c>
      <c r="AS30" s="288">
        <v>0</v>
      </c>
      <c r="AT30" s="287">
        <v>633096603</v>
      </c>
      <c r="AU30" s="289">
        <v>711989174</v>
      </c>
      <c r="AV30" s="289">
        <v>579</v>
      </c>
      <c r="AW30" s="289">
        <v>633097182</v>
      </c>
      <c r="AX30" s="289">
        <v>711989753</v>
      </c>
      <c r="AY30" s="289">
        <v>-4300</v>
      </c>
      <c r="AZ30" s="289">
        <v>633092882</v>
      </c>
      <c r="BA30" s="289">
        <v>711985453</v>
      </c>
      <c r="BC30" s="391">
        <v>6.0399999999999998E-6</v>
      </c>
      <c r="BD30" s="391">
        <v>0.99999395999999996</v>
      </c>
      <c r="BE30" s="395">
        <v>0.23621943443359045</v>
      </c>
      <c r="BF30" s="395">
        <v>4.8902846791964694E-5</v>
      </c>
    </row>
    <row r="31" spans="1:58" ht="15" customHeight="1" x14ac:dyDescent="0.15">
      <c r="A31" s="290" t="s">
        <v>352</v>
      </c>
      <c r="B31" s="246" t="s">
        <v>497</v>
      </c>
      <c r="C31" s="287">
        <v>9269906</v>
      </c>
      <c r="D31" s="288">
        <v>12753860</v>
      </c>
      <c r="E31" s="288">
        <v>2556753</v>
      </c>
      <c r="F31" s="288">
        <v>1364850</v>
      </c>
      <c r="G31" s="288">
        <v>3118556</v>
      </c>
      <c r="H31" s="288">
        <v>17104025</v>
      </c>
      <c r="I31" s="288">
        <v>553343</v>
      </c>
      <c r="J31" s="288">
        <v>4156502</v>
      </c>
      <c r="K31" s="288">
        <v>1550886</v>
      </c>
      <c r="L31" s="288">
        <v>738569</v>
      </c>
      <c r="M31" s="288">
        <v>7038724</v>
      </c>
      <c r="N31" s="288">
        <v>2075451</v>
      </c>
      <c r="O31" s="288">
        <v>398809</v>
      </c>
      <c r="P31" s="288">
        <v>3109376</v>
      </c>
      <c r="Q31" s="288">
        <v>8890900</v>
      </c>
      <c r="R31" s="288">
        <v>3259645</v>
      </c>
      <c r="S31" s="288">
        <v>960570</v>
      </c>
      <c r="T31" s="288">
        <v>580878</v>
      </c>
      <c r="U31" s="288">
        <v>12099567</v>
      </c>
      <c r="V31" s="288">
        <v>8360301</v>
      </c>
      <c r="W31" s="288">
        <v>42187196</v>
      </c>
      <c r="X31" s="288">
        <v>3366916</v>
      </c>
      <c r="Y31" s="288">
        <v>5475697</v>
      </c>
      <c r="Z31" s="288">
        <v>31145861</v>
      </c>
      <c r="AA31" s="288">
        <v>6886940</v>
      </c>
      <c r="AB31" s="288">
        <v>1481032</v>
      </c>
      <c r="AC31" s="288">
        <v>25038897</v>
      </c>
      <c r="AD31" s="288">
        <v>6317836</v>
      </c>
      <c r="AE31" s="288">
        <v>8972283</v>
      </c>
      <c r="AF31" s="288">
        <v>9603038</v>
      </c>
      <c r="AG31" s="288">
        <v>11740606</v>
      </c>
      <c r="AH31" s="288">
        <v>1799307</v>
      </c>
      <c r="AI31" s="288">
        <v>9085628</v>
      </c>
      <c r="AJ31" s="288">
        <v>13292991</v>
      </c>
      <c r="AK31" s="288">
        <v>827511</v>
      </c>
      <c r="AL31" s="288">
        <v>2132030</v>
      </c>
      <c r="AM31" s="289">
        <v>279295240</v>
      </c>
      <c r="AN31" s="287">
        <v>3140568</v>
      </c>
      <c r="AO31" s="288">
        <v>79975549</v>
      </c>
      <c r="AP31" s="288">
        <v>224983</v>
      </c>
      <c r="AQ31" s="288">
        <v>1651560</v>
      </c>
      <c r="AR31" s="288">
        <v>6279037</v>
      </c>
      <c r="AS31" s="288">
        <v>596894</v>
      </c>
      <c r="AT31" s="287">
        <v>91868591</v>
      </c>
      <c r="AU31" s="289">
        <v>371163831</v>
      </c>
      <c r="AV31" s="289">
        <v>108239711</v>
      </c>
      <c r="AW31" s="289">
        <v>200108302</v>
      </c>
      <c r="AX31" s="289">
        <v>479403542</v>
      </c>
      <c r="AY31" s="289">
        <v>-128861172</v>
      </c>
      <c r="AZ31" s="289">
        <v>71247130</v>
      </c>
      <c r="BA31" s="289">
        <v>350542370</v>
      </c>
      <c r="BC31" s="391">
        <v>0.34718137999999998</v>
      </c>
      <c r="BD31" s="391">
        <v>0.65281862000000002</v>
      </c>
      <c r="BE31" s="395">
        <v>3.0229240868084477E-2</v>
      </c>
      <c r="BF31" s="395">
        <v>2.1395280763450124E-4</v>
      </c>
    </row>
    <row r="32" spans="1:58" ht="15" customHeight="1" x14ac:dyDescent="0.15">
      <c r="A32" s="290" t="s">
        <v>353</v>
      </c>
      <c r="B32" s="246" t="s">
        <v>498</v>
      </c>
      <c r="C32" s="287">
        <v>555792</v>
      </c>
      <c r="D32" s="288">
        <v>458232</v>
      </c>
      <c r="E32" s="288">
        <v>110925</v>
      </c>
      <c r="F32" s="288">
        <v>161837</v>
      </c>
      <c r="G32" s="288">
        <v>72567</v>
      </c>
      <c r="H32" s="288">
        <v>1605773</v>
      </c>
      <c r="I32" s="288">
        <v>113112</v>
      </c>
      <c r="J32" s="288">
        <v>407867</v>
      </c>
      <c r="K32" s="288">
        <v>932235</v>
      </c>
      <c r="L32" s="288">
        <v>36845</v>
      </c>
      <c r="M32" s="288">
        <v>437878</v>
      </c>
      <c r="N32" s="288">
        <v>206706</v>
      </c>
      <c r="O32" s="288">
        <v>31304</v>
      </c>
      <c r="P32" s="288">
        <v>1037533</v>
      </c>
      <c r="Q32" s="288">
        <v>3744914</v>
      </c>
      <c r="R32" s="288">
        <v>1262109</v>
      </c>
      <c r="S32" s="288">
        <v>659946</v>
      </c>
      <c r="T32" s="288">
        <v>542521</v>
      </c>
      <c r="U32" s="288">
        <v>1232521</v>
      </c>
      <c r="V32" s="288">
        <v>654024</v>
      </c>
      <c r="W32" s="288">
        <v>8021472</v>
      </c>
      <c r="X32" s="288">
        <v>3200417</v>
      </c>
      <c r="Y32" s="288">
        <v>757479</v>
      </c>
      <c r="Z32" s="288">
        <v>27074976</v>
      </c>
      <c r="AA32" s="288">
        <v>13405730</v>
      </c>
      <c r="AB32" s="288">
        <v>1351601</v>
      </c>
      <c r="AC32" s="288">
        <v>2819313</v>
      </c>
      <c r="AD32" s="288">
        <v>60378830</v>
      </c>
      <c r="AE32" s="288">
        <v>8678036</v>
      </c>
      <c r="AF32" s="288">
        <v>9805445</v>
      </c>
      <c r="AG32" s="288">
        <v>10070759</v>
      </c>
      <c r="AH32" s="288">
        <v>3085690</v>
      </c>
      <c r="AI32" s="288">
        <v>25084116</v>
      </c>
      <c r="AJ32" s="288">
        <v>7505533</v>
      </c>
      <c r="AK32" s="288">
        <v>0</v>
      </c>
      <c r="AL32" s="288">
        <v>1529572</v>
      </c>
      <c r="AM32" s="289">
        <v>197033610</v>
      </c>
      <c r="AN32" s="287">
        <v>1548433</v>
      </c>
      <c r="AO32" s="288">
        <v>150785502</v>
      </c>
      <c r="AP32" s="288">
        <v>356005</v>
      </c>
      <c r="AQ32" s="288">
        <v>24737641</v>
      </c>
      <c r="AR32" s="288">
        <v>98544184</v>
      </c>
      <c r="AS32" s="288">
        <v>-281587</v>
      </c>
      <c r="AT32" s="287">
        <v>275690178</v>
      </c>
      <c r="AU32" s="289">
        <v>472723788</v>
      </c>
      <c r="AV32" s="289">
        <v>18281132</v>
      </c>
      <c r="AW32" s="289">
        <v>293971310</v>
      </c>
      <c r="AX32" s="289">
        <v>491004920</v>
      </c>
      <c r="AY32" s="289">
        <v>-198996434</v>
      </c>
      <c r="AZ32" s="289">
        <v>94974876</v>
      </c>
      <c r="BA32" s="289">
        <v>292008486</v>
      </c>
      <c r="BC32" s="391">
        <v>0.42095709999999997</v>
      </c>
      <c r="BD32" s="391">
        <v>0.57904290000000003</v>
      </c>
      <c r="BE32" s="395">
        <v>5.6994060264256935E-2</v>
      </c>
      <c r="BF32" s="395">
        <v>3.3855122067854291E-4</v>
      </c>
    </row>
    <row r="33" spans="1:58" ht="15" customHeight="1" x14ac:dyDescent="0.15">
      <c r="A33" s="290" t="s">
        <v>354</v>
      </c>
      <c r="B33" s="246" t="s">
        <v>475</v>
      </c>
      <c r="C33" s="287">
        <v>0</v>
      </c>
      <c r="D33" s="288">
        <v>0</v>
      </c>
      <c r="E33" s="288">
        <v>0</v>
      </c>
      <c r="F33" s="288">
        <v>0</v>
      </c>
      <c r="G33" s="288">
        <v>0</v>
      </c>
      <c r="H33" s="288">
        <v>0</v>
      </c>
      <c r="I33" s="288">
        <v>0</v>
      </c>
      <c r="J33" s="288">
        <v>0</v>
      </c>
      <c r="K33" s="288">
        <v>0</v>
      </c>
      <c r="L33" s="288">
        <v>0</v>
      </c>
      <c r="M33" s="288">
        <v>0</v>
      </c>
      <c r="N33" s="288">
        <v>0</v>
      </c>
      <c r="O33" s="288">
        <v>0</v>
      </c>
      <c r="P33" s="288">
        <v>0</v>
      </c>
      <c r="Q33" s="288">
        <v>0</v>
      </c>
      <c r="R33" s="288">
        <v>0</v>
      </c>
      <c r="S33" s="288">
        <v>0</v>
      </c>
      <c r="T33" s="288">
        <v>0</v>
      </c>
      <c r="U33" s="288">
        <v>0</v>
      </c>
      <c r="V33" s="288">
        <v>0</v>
      </c>
      <c r="W33" s="288">
        <v>0</v>
      </c>
      <c r="X33" s="288">
        <v>0</v>
      </c>
      <c r="Y33" s="288">
        <v>0</v>
      </c>
      <c r="Z33" s="288">
        <v>0</v>
      </c>
      <c r="AA33" s="288">
        <v>0</v>
      </c>
      <c r="AB33" s="288">
        <v>0</v>
      </c>
      <c r="AC33" s="288">
        <v>0</v>
      </c>
      <c r="AD33" s="288">
        <v>0</v>
      </c>
      <c r="AE33" s="288">
        <v>0</v>
      </c>
      <c r="AF33" s="288">
        <v>0</v>
      </c>
      <c r="AG33" s="288">
        <v>0</v>
      </c>
      <c r="AH33" s="288">
        <v>0</v>
      </c>
      <c r="AI33" s="288">
        <v>0</v>
      </c>
      <c r="AJ33" s="288">
        <v>0</v>
      </c>
      <c r="AK33" s="288">
        <v>0</v>
      </c>
      <c r="AL33" s="288">
        <v>4543636</v>
      </c>
      <c r="AM33" s="289">
        <v>4543636</v>
      </c>
      <c r="AN33" s="287">
        <v>0</v>
      </c>
      <c r="AO33" s="288">
        <v>10723308</v>
      </c>
      <c r="AP33" s="288">
        <v>307606546</v>
      </c>
      <c r="AQ33" s="288">
        <v>0</v>
      </c>
      <c r="AR33" s="288">
        <v>0</v>
      </c>
      <c r="AS33" s="288">
        <v>0</v>
      </c>
      <c r="AT33" s="287">
        <v>318329854</v>
      </c>
      <c r="AU33" s="289">
        <v>322873490</v>
      </c>
      <c r="AV33" s="289">
        <v>0</v>
      </c>
      <c r="AW33" s="289">
        <v>318329854</v>
      </c>
      <c r="AX33" s="289">
        <v>322873490</v>
      </c>
      <c r="AY33" s="289">
        <v>0</v>
      </c>
      <c r="AZ33" s="289">
        <v>318329854</v>
      </c>
      <c r="BA33" s="289">
        <v>322873490</v>
      </c>
      <c r="BC33" s="391">
        <v>0</v>
      </c>
      <c r="BD33" s="391">
        <v>1</v>
      </c>
      <c r="BE33" s="395">
        <v>4.0532070675083111E-3</v>
      </c>
      <c r="BF33" s="395">
        <v>0.29252558710414278</v>
      </c>
    </row>
    <row r="34" spans="1:58" ht="15" customHeight="1" x14ac:dyDescent="0.15">
      <c r="A34" s="290" t="s">
        <v>355</v>
      </c>
      <c r="B34" s="246" t="s">
        <v>476</v>
      </c>
      <c r="C34" s="287">
        <v>0</v>
      </c>
      <c r="D34" s="288">
        <v>0</v>
      </c>
      <c r="E34" s="288">
        <v>19746</v>
      </c>
      <c r="F34" s="288">
        <v>24</v>
      </c>
      <c r="G34" s="288">
        <v>5448</v>
      </c>
      <c r="H34" s="288">
        <v>81773</v>
      </c>
      <c r="I34" s="288">
        <v>449</v>
      </c>
      <c r="J34" s="288">
        <v>13093</v>
      </c>
      <c r="K34" s="288">
        <v>19990</v>
      </c>
      <c r="L34" s="288">
        <v>5</v>
      </c>
      <c r="M34" s="288">
        <v>42992</v>
      </c>
      <c r="N34" s="288">
        <v>19971</v>
      </c>
      <c r="O34" s="288">
        <v>689</v>
      </c>
      <c r="P34" s="288">
        <v>72968</v>
      </c>
      <c r="Q34" s="288">
        <v>168933</v>
      </c>
      <c r="R34" s="288">
        <v>336367</v>
      </c>
      <c r="S34" s="288">
        <v>75678</v>
      </c>
      <c r="T34" s="288">
        <v>83570</v>
      </c>
      <c r="U34" s="288">
        <v>81691</v>
      </c>
      <c r="V34" s="288">
        <v>36261</v>
      </c>
      <c r="W34" s="288">
        <v>152548</v>
      </c>
      <c r="X34" s="288">
        <v>110597</v>
      </c>
      <c r="Y34" s="288">
        <v>18712</v>
      </c>
      <c r="Z34" s="288">
        <v>173261</v>
      </c>
      <c r="AA34" s="288">
        <v>55397</v>
      </c>
      <c r="AB34" s="288">
        <v>497</v>
      </c>
      <c r="AC34" s="288">
        <v>194770</v>
      </c>
      <c r="AD34" s="288">
        <v>1640709</v>
      </c>
      <c r="AE34" s="288">
        <v>28843</v>
      </c>
      <c r="AF34" s="288">
        <v>830</v>
      </c>
      <c r="AG34" s="288">
        <v>73735</v>
      </c>
      <c r="AH34" s="288">
        <v>0</v>
      </c>
      <c r="AI34" s="288">
        <v>283077</v>
      </c>
      <c r="AJ34" s="288">
        <v>178950</v>
      </c>
      <c r="AK34" s="288">
        <v>0</v>
      </c>
      <c r="AL34" s="288">
        <v>110077</v>
      </c>
      <c r="AM34" s="289">
        <v>4081651</v>
      </c>
      <c r="AN34" s="287">
        <v>402</v>
      </c>
      <c r="AO34" s="288">
        <v>111937074</v>
      </c>
      <c r="AP34" s="288">
        <v>205725667</v>
      </c>
      <c r="AQ34" s="288">
        <v>11234627</v>
      </c>
      <c r="AR34" s="288">
        <v>82442530</v>
      </c>
      <c r="AS34" s="288">
        <v>0</v>
      </c>
      <c r="AT34" s="287">
        <v>411340300</v>
      </c>
      <c r="AU34" s="289">
        <v>415421951</v>
      </c>
      <c r="AV34" s="289">
        <v>1550893</v>
      </c>
      <c r="AW34" s="289">
        <v>412891193</v>
      </c>
      <c r="AX34" s="289">
        <v>416972844</v>
      </c>
      <c r="AY34" s="289">
        <v>-7185850</v>
      </c>
      <c r="AZ34" s="289">
        <v>405705343</v>
      </c>
      <c r="BA34" s="289">
        <v>409786994</v>
      </c>
      <c r="BC34" s="391">
        <v>1.7297710000000001E-2</v>
      </c>
      <c r="BD34" s="391">
        <v>0.98270228999999998</v>
      </c>
      <c r="BE34" s="395">
        <v>4.2310091200681806E-2</v>
      </c>
      <c r="BF34" s="395">
        <v>0.1956395996903342</v>
      </c>
    </row>
    <row r="35" spans="1:58" ht="15" customHeight="1" x14ac:dyDescent="0.15">
      <c r="A35" s="290" t="s">
        <v>356</v>
      </c>
      <c r="B35" s="246" t="s">
        <v>499</v>
      </c>
      <c r="C35" s="287">
        <v>0</v>
      </c>
      <c r="D35" s="288">
        <v>0</v>
      </c>
      <c r="E35" s="288">
        <v>0</v>
      </c>
      <c r="F35" s="288">
        <v>0</v>
      </c>
      <c r="G35" s="288">
        <v>0</v>
      </c>
      <c r="H35" s="288">
        <v>0</v>
      </c>
      <c r="I35" s="288">
        <v>0</v>
      </c>
      <c r="J35" s="288">
        <v>41</v>
      </c>
      <c r="K35" s="288">
        <v>611</v>
      </c>
      <c r="L35" s="288">
        <v>0</v>
      </c>
      <c r="M35" s="288">
        <v>0</v>
      </c>
      <c r="N35" s="288">
        <v>120</v>
      </c>
      <c r="O35" s="288">
        <v>0</v>
      </c>
      <c r="P35" s="288">
        <v>0</v>
      </c>
      <c r="Q35" s="288">
        <v>0</v>
      </c>
      <c r="R35" s="288">
        <v>0</v>
      </c>
      <c r="S35" s="288">
        <v>0</v>
      </c>
      <c r="T35" s="288">
        <v>0</v>
      </c>
      <c r="U35" s="288">
        <v>0</v>
      </c>
      <c r="V35" s="288">
        <v>167</v>
      </c>
      <c r="W35" s="288">
        <v>1448</v>
      </c>
      <c r="X35" s="288">
        <v>5514</v>
      </c>
      <c r="Y35" s="288">
        <v>0</v>
      </c>
      <c r="Z35" s="288">
        <v>15438</v>
      </c>
      <c r="AA35" s="288">
        <v>28497</v>
      </c>
      <c r="AB35" s="288">
        <v>6026</v>
      </c>
      <c r="AC35" s="288">
        <v>136870</v>
      </c>
      <c r="AD35" s="288">
        <v>120108</v>
      </c>
      <c r="AE35" s="288">
        <v>4948</v>
      </c>
      <c r="AF35" s="288">
        <v>4759</v>
      </c>
      <c r="AG35" s="288">
        <v>9567233</v>
      </c>
      <c r="AH35" s="288">
        <v>280</v>
      </c>
      <c r="AI35" s="288">
        <v>11822</v>
      </c>
      <c r="AJ35" s="288">
        <v>87183</v>
      </c>
      <c r="AK35" s="288">
        <v>0</v>
      </c>
      <c r="AL35" s="288">
        <v>5782</v>
      </c>
      <c r="AM35" s="289">
        <v>9996847</v>
      </c>
      <c r="AN35" s="287">
        <v>5376718</v>
      </c>
      <c r="AO35" s="288">
        <v>169048464</v>
      </c>
      <c r="AP35" s="288">
        <v>520800479</v>
      </c>
      <c r="AQ35" s="288">
        <v>0</v>
      </c>
      <c r="AR35" s="288">
        <v>0</v>
      </c>
      <c r="AS35" s="288">
        <v>0</v>
      </c>
      <c r="AT35" s="287">
        <v>695225661</v>
      </c>
      <c r="AU35" s="289">
        <v>705222508</v>
      </c>
      <c r="AV35" s="289">
        <v>0</v>
      </c>
      <c r="AW35" s="289">
        <v>695225661</v>
      </c>
      <c r="AX35" s="289">
        <v>705222508</v>
      </c>
      <c r="AY35" s="289">
        <v>-14470</v>
      </c>
      <c r="AZ35" s="289">
        <v>695211191</v>
      </c>
      <c r="BA35" s="289">
        <v>705208038</v>
      </c>
      <c r="BC35" s="391">
        <v>2.052E-5</v>
      </c>
      <c r="BD35" s="391">
        <v>0.99997948000000003</v>
      </c>
      <c r="BE35" s="395">
        <v>6.3897113561992652E-2</v>
      </c>
      <c r="BF35" s="395">
        <v>0.49526730774966599</v>
      </c>
    </row>
    <row r="36" spans="1:58" ht="15" customHeight="1" x14ac:dyDescent="0.15">
      <c r="A36" s="290" t="s">
        <v>357</v>
      </c>
      <c r="B36" s="246" t="s">
        <v>478</v>
      </c>
      <c r="C36" s="287">
        <v>304349</v>
      </c>
      <c r="D36" s="288">
        <v>274306</v>
      </c>
      <c r="E36" s="288">
        <v>57354</v>
      </c>
      <c r="F36" s="288">
        <v>395768</v>
      </c>
      <c r="G36" s="288">
        <v>27909</v>
      </c>
      <c r="H36" s="288">
        <v>453704</v>
      </c>
      <c r="I36" s="288">
        <v>37269</v>
      </c>
      <c r="J36" s="288">
        <v>110010</v>
      </c>
      <c r="K36" s="288">
        <v>85407</v>
      </c>
      <c r="L36" s="288">
        <v>4624</v>
      </c>
      <c r="M36" s="288">
        <v>108519</v>
      </c>
      <c r="N36" s="288">
        <v>28167</v>
      </c>
      <c r="O36" s="288">
        <v>26414</v>
      </c>
      <c r="P36" s="288">
        <v>34188</v>
      </c>
      <c r="Q36" s="288">
        <v>450473</v>
      </c>
      <c r="R36" s="288">
        <v>75621</v>
      </c>
      <c r="S36" s="288">
        <v>25368</v>
      </c>
      <c r="T36" s="288">
        <v>3512</v>
      </c>
      <c r="U36" s="288">
        <v>29555</v>
      </c>
      <c r="V36" s="288">
        <v>79694</v>
      </c>
      <c r="W36" s="288">
        <v>886107</v>
      </c>
      <c r="X36" s="288">
        <v>616719</v>
      </c>
      <c r="Y36" s="288">
        <v>153579</v>
      </c>
      <c r="Z36" s="288">
        <v>473451</v>
      </c>
      <c r="AA36" s="288">
        <v>890778</v>
      </c>
      <c r="AB36" s="288">
        <v>116076</v>
      </c>
      <c r="AC36" s="288">
        <v>443331</v>
      </c>
      <c r="AD36" s="288">
        <v>387448</v>
      </c>
      <c r="AE36" s="288">
        <v>477</v>
      </c>
      <c r="AF36" s="288">
        <v>592929</v>
      </c>
      <c r="AG36" s="288">
        <v>737012</v>
      </c>
      <c r="AH36" s="288">
        <v>0</v>
      </c>
      <c r="AI36" s="288">
        <v>1127434</v>
      </c>
      <c r="AJ36" s="288">
        <v>1060756</v>
      </c>
      <c r="AK36" s="288">
        <v>0</v>
      </c>
      <c r="AL36" s="288">
        <v>10585</v>
      </c>
      <c r="AM36" s="289">
        <v>10108893</v>
      </c>
      <c r="AN36" s="287">
        <v>0</v>
      </c>
      <c r="AO36" s="288">
        <v>38495259</v>
      </c>
      <c r="AP36" s="288">
        <v>0</v>
      </c>
      <c r="AQ36" s="288">
        <v>0</v>
      </c>
      <c r="AR36" s="288">
        <v>0</v>
      </c>
      <c r="AS36" s="288">
        <v>0</v>
      </c>
      <c r="AT36" s="287">
        <v>38495259</v>
      </c>
      <c r="AU36" s="289">
        <v>48604152</v>
      </c>
      <c r="AV36" s="289">
        <v>97381</v>
      </c>
      <c r="AW36" s="289">
        <v>38592640</v>
      </c>
      <c r="AX36" s="289">
        <v>48701533</v>
      </c>
      <c r="AY36" s="289">
        <v>-248446</v>
      </c>
      <c r="AZ36" s="289">
        <v>38344194</v>
      </c>
      <c r="BA36" s="289">
        <v>48453087</v>
      </c>
      <c r="BC36" s="391">
        <v>5.1116199999999999E-3</v>
      </c>
      <c r="BD36" s="391">
        <v>0.99488838000000002</v>
      </c>
      <c r="BE36" s="395">
        <v>1.455047787906147E-2</v>
      </c>
      <c r="BF36" s="395">
        <v>0</v>
      </c>
    </row>
    <row r="37" spans="1:58" ht="15" customHeight="1" x14ac:dyDescent="0.15">
      <c r="A37" s="290" t="s">
        <v>358</v>
      </c>
      <c r="B37" s="246" t="s">
        <v>479</v>
      </c>
      <c r="C37" s="287">
        <v>7405340</v>
      </c>
      <c r="D37" s="288">
        <v>2019145</v>
      </c>
      <c r="E37" s="288">
        <v>838176</v>
      </c>
      <c r="F37" s="288">
        <v>384494</v>
      </c>
      <c r="G37" s="288">
        <v>436574</v>
      </c>
      <c r="H37" s="288">
        <v>15593511</v>
      </c>
      <c r="I37" s="288">
        <v>1194514</v>
      </c>
      <c r="J37" s="288">
        <v>2758675</v>
      </c>
      <c r="K37" s="288">
        <v>4274819</v>
      </c>
      <c r="L37" s="288">
        <v>336198</v>
      </c>
      <c r="M37" s="288">
        <v>5046543</v>
      </c>
      <c r="N37" s="288">
        <v>1104435</v>
      </c>
      <c r="O37" s="288">
        <v>325574</v>
      </c>
      <c r="P37" s="288">
        <v>3792863</v>
      </c>
      <c r="Q37" s="288">
        <v>19986129</v>
      </c>
      <c r="R37" s="288">
        <v>10643743</v>
      </c>
      <c r="S37" s="288">
        <v>2460391</v>
      </c>
      <c r="T37" s="288">
        <v>1323725</v>
      </c>
      <c r="U37" s="288">
        <v>16530468</v>
      </c>
      <c r="V37" s="288">
        <v>5770486</v>
      </c>
      <c r="W37" s="288">
        <v>148582647</v>
      </c>
      <c r="X37" s="288">
        <v>24734625</v>
      </c>
      <c r="Y37" s="288">
        <v>4818934</v>
      </c>
      <c r="Z37" s="288">
        <v>61744935</v>
      </c>
      <c r="AA37" s="288">
        <v>29724765</v>
      </c>
      <c r="AB37" s="288">
        <v>13189645</v>
      </c>
      <c r="AC37" s="288">
        <v>58337271</v>
      </c>
      <c r="AD37" s="288">
        <v>47976040</v>
      </c>
      <c r="AE37" s="288">
        <v>28154676</v>
      </c>
      <c r="AF37" s="288">
        <v>35934305</v>
      </c>
      <c r="AG37" s="288">
        <v>34125678</v>
      </c>
      <c r="AH37" s="288">
        <v>3709684</v>
      </c>
      <c r="AI37" s="288">
        <v>90708204</v>
      </c>
      <c r="AJ37" s="288">
        <v>13621115</v>
      </c>
      <c r="AK37" s="288">
        <v>0</v>
      </c>
      <c r="AL37" s="288">
        <v>1267040</v>
      </c>
      <c r="AM37" s="289">
        <v>698855367</v>
      </c>
      <c r="AN37" s="287">
        <v>673147</v>
      </c>
      <c r="AO37" s="288">
        <v>58381293</v>
      </c>
      <c r="AP37" s="288">
        <v>0</v>
      </c>
      <c r="AQ37" s="288">
        <v>2250498</v>
      </c>
      <c r="AR37" s="288">
        <v>15890180</v>
      </c>
      <c r="AS37" s="288">
        <v>0</v>
      </c>
      <c r="AT37" s="287">
        <v>77195118</v>
      </c>
      <c r="AU37" s="289">
        <v>776050485</v>
      </c>
      <c r="AV37" s="289">
        <v>14916255</v>
      </c>
      <c r="AW37" s="289">
        <v>92111373</v>
      </c>
      <c r="AX37" s="289">
        <v>790966740</v>
      </c>
      <c r="AY37" s="289">
        <v>-217614734</v>
      </c>
      <c r="AZ37" s="289">
        <v>-125503361</v>
      </c>
      <c r="BA37" s="289">
        <v>573352006</v>
      </c>
      <c r="BC37" s="391">
        <v>0.28041312000000002</v>
      </c>
      <c r="BD37" s="391">
        <v>0.71958688000000004</v>
      </c>
      <c r="BE37" s="395">
        <v>2.2067021612908393E-2</v>
      </c>
      <c r="BF37" s="395">
        <v>0</v>
      </c>
    </row>
    <row r="38" spans="1:58" ht="15" customHeight="1" x14ac:dyDescent="0.15">
      <c r="A38" s="290" t="s">
        <v>359</v>
      </c>
      <c r="B38" s="246" t="s">
        <v>500</v>
      </c>
      <c r="C38" s="287">
        <v>46059</v>
      </c>
      <c r="D38" s="288">
        <v>777782</v>
      </c>
      <c r="E38" s="288">
        <v>4238</v>
      </c>
      <c r="F38" s="288">
        <v>36200</v>
      </c>
      <c r="G38" s="288">
        <v>3100</v>
      </c>
      <c r="H38" s="288">
        <v>111951</v>
      </c>
      <c r="I38" s="288">
        <v>4848</v>
      </c>
      <c r="J38" s="288">
        <v>14023</v>
      </c>
      <c r="K38" s="288">
        <v>13976</v>
      </c>
      <c r="L38" s="288">
        <v>890</v>
      </c>
      <c r="M38" s="288">
        <v>17619</v>
      </c>
      <c r="N38" s="288">
        <v>3589</v>
      </c>
      <c r="O38" s="288">
        <v>519</v>
      </c>
      <c r="P38" s="288">
        <v>11119</v>
      </c>
      <c r="Q38" s="288">
        <v>55123</v>
      </c>
      <c r="R38" s="288">
        <v>73553</v>
      </c>
      <c r="S38" s="288">
        <v>10020</v>
      </c>
      <c r="T38" s="288">
        <v>5436</v>
      </c>
      <c r="U38" s="288">
        <v>55654</v>
      </c>
      <c r="V38" s="288">
        <v>23950</v>
      </c>
      <c r="W38" s="288">
        <v>381397</v>
      </c>
      <c r="X38" s="288">
        <v>34693</v>
      </c>
      <c r="Y38" s="288">
        <v>5583</v>
      </c>
      <c r="Z38" s="288">
        <v>493525</v>
      </c>
      <c r="AA38" s="288">
        <v>66699</v>
      </c>
      <c r="AB38" s="288">
        <v>513932</v>
      </c>
      <c r="AC38" s="288">
        <v>156203</v>
      </c>
      <c r="AD38" s="288">
        <v>2401678</v>
      </c>
      <c r="AE38" s="288">
        <v>133713</v>
      </c>
      <c r="AF38" s="288">
        <v>3797596</v>
      </c>
      <c r="AG38" s="288">
        <v>16510690</v>
      </c>
      <c r="AH38" s="288">
        <v>117464</v>
      </c>
      <c r="AI38" s="288">
        <v>1101838</v>
      </c>
      <c r="AJ38" s="288">
        <v>4482123</v>
      </c>
      <c r="AK38" s="288">
        <v>0</v>
      </c>
      <c r="AL38" s="288">
        <v>152998</v>
      </c>
      <c r="AM38" s="289">
        <v>31619781</v>
      </c>
      <c r="AN38" s="287">
        <v>40480139</v>
      </c>
      <c r="AO38" s="288">
        <v>329644963</v>
      </c>
      <c r="AP38" s="288">
        <v>0</v>
      </c>
      <c r="AQ38" s="288">
        <v>0</v>
      </c>
      <c r="AR38" s="288">
        <v>1607236</v>
      </c>
      <c r="AS38" s="288">
        <v>0</v>
      </c>
      <c r="AT38" s="287">
        <v>371732338</v>
      </c>
      <c r="AU38" s="289">
        <v>403352119</v>
      </c>
      <c r="AV38" s="289">
        <v>40943963</v>
      </c>
      <c r="AW38" s="289">
        <v>412676301</v>
      </c>
      <c r="AX38" s="289">
        <v>444296082</v>
      </c>
      <c r="AY38" s="289">
        <v>-100105733</v>
      </c>
      <c r="AZ38" s="289">
        <v>312570568</v>
      </c>
      <c r="BA38" s="289">
        <v>344190349</v>
      </c>
      <c r="BC38" s="391">
        <v>0.24818446999999999</v>
      </c>
      <c r="BD38" s="391">
        <v>0.75181553000000001</v>
      </c>
      <c r="BE38" s="395">
        <v>0.12459954463679637</v>
      </c>
      <c r="BF38" s="395">
        <v>0</v>
      </c>
    </row>
    <row r="39" spans="1:58" ht="15" customHeight="1" x14ac:dyDescent="0.15">
      <c r="A39" s="290" t="s">
        <v>360</v>
      </c>
      <c r="B39" s="246" t="s">
        <v>501</v>
      </c>
      <c r="C39" s="287">
        <v>28913</v>
      </c>
      <c r="D39" s="288">
        <v>48426</v>
      </c>
      <c r="E39" s="288">
        <v>178887</v>
      </c>
      <c r="F39" s="288">
        <v>32269</v>
      </c>
      <c r="G39" s="288">
        <v>13645</v>
      </c>
      <c r="H39" s="288">
        <v>300372</v>
      </c>
      <c r="I39" s="288">
        <v>30388</v>
      </c>
      <c r="J39" s="288">
        <v>75437</v>
      </c>
      <c r="K39" s="288">
        <v>50138</v>
      </c>
      <c r="L39" s="288">
        <v>2765</v>
      </c>
      <c r="M39" s="288">
        <v>64481</v>
      </c>
      <c r="N39" s="288">
        <v>9496</v>
      </c>
      <c r="O39" s="288">
        <v>3880</v>
      </c>
      <c r="P39" s="288">
        <v>88063</v>
      </c>
      <c r="Q39" s="288">
        <v>474174</v>
      </c>
      <c r="R39" s="288">
        <v>229827</v>
      </c>
      <c r="S39" s="288">
        <v>49471</v>
      </c>
      <c r="T39" s="288">
        <v>28479</v>
      </c>
      <c r="U39" s="288">
        <v>96512</v>
      </c>
      <c r="V39" s="288">
        <v>149404</v>
      </c>
      <c r="W39" s="288">
        <v>1243695</v>
      </c>
      <c r="X39" s="288">
        <v>53886</v>
      </c>
      <c r="Y39" s="288">
        <v>224201</v>
      </c>
      <c r="Z39" s="288">
        <v>1523947</v>
      </c>
      <c r="AA39" s="288">
        <v>794051</v>
      </c>
      <c r="AB39" s="288">
        <v>155386</v>
      </c>
      <c r="AC39" s="288">
        <v>628248</v>
      </c>
      <c r="AD39" s="288">
        <v>625148</v>
      </c>
      <c r="AE39" s="288">
        <v>932740</v>
      </c>
      <c r="AF39" s="288">
        <v>1344871</v>
      </c>
      <c r="AG39" s="288">
        <v>1670287</v>
      </c>
      <c r="AH39" s="288">
        <v>219733</v>
      </c>
      <c r="AI39" s="288">
        <v>879188</v>
      </c>
      <c r="AJ39" s="288">
        <v>594655</v>
      </c>
      <c r="AK39" s="288">
        <v>0</v>
      </c>
      <c r="AL39" s="288">
        <v>5178</v>
      </c>
      <c r="AM39" s="289">
        <v>12850241</v>
      </c>
      <c r="AN39" s="287">
        <v>0</v>
      </c>
      <c r="AO39" s="288">
        <v>0</v>
      </c>
      <c r="AP39" s="288">
        <v>0</v>
      </c>
      <c r="AQ39" s="288">
        <v>0</v>
      </c>
      <c r="AR39" s="288">
        <v>0</v>
      </c>
      <c r="AS39" s="288">
        <v>0</v>
      </c>
      <c r="AT39" s="287">
        <v>0</v>
      </c>
      <c r="AU39" s="289">
        <v>12850241</v>
      </c>
      <c r="AV39" s="289">
        <v>0</v>
      </c>
      <c r="AW39" s="289">
        <v>0</v>
      </c>
      <c r="AX39" s="289">
        <v>12850241</v>
      </c>
      <c r="AY39" s="289">
        <v>0</v>
      </c>
      <c r="AZ39" s="289">
        <v>0</v>
      </c>
      <c r="BA39" s="289">
        <v>12850241</v>
      </c>
      <c r="BC39" s="391">
        <v>0</v>
      </c>
      <c r="BD39" s="391">
        <v>1</v>
      </c>
      <c r="BE39" s="395">
        <v>0</v>
      </c>
      <c r="BF39" s="395">
        <v>0</v>
      </c>
    </row>
    <row r="40" spans="1:58" ht="15" customHeight="1" x14ac:dyDescent="0.15">
      <c r="A40" s="290" t="s">
        <v>361</v>
      </c>
      <c r="B40" s="246" t="s">
        <v>502</v>
      </c>
      <c r="C40" s="287">
        <v>1128394</v>
      </c>
      <c r="D40" s="288">
        <v>15997</v>
      </c>
      <c r="E40" s="288">
        <v>25935</v>
      </c>
      <c r="F40" s="288">
        <v>265438</v>
      </c>
      <c r="G40" s="288">
        <v>92530</v>
      </c>
      <c r="H40" s="288">
        <v>2596909</v>
      </c>
      <c r="I40" s="288">
        <v>83656</v>
      </c>
      <c r="J40" s="288">
        <v>631547</v>
      </c>
      <c r="K40" s="288">
        <v>48427</v>
      </c>
      <c r="L40" s="288">
        <v>193244</v>
      </c>
      <c r="M40" s="288">
        <v>716308</v>
      </c>
      <c r="N40" s="288">
        <v>519613</v>
      </c>
      <c r="O40" s="288">
        <v>83042</v>
      </c>
      <c r="P40" s="288">
        <v>444699</v>
      </c>
      <c r="Q40" s="288">
        <v>2257999</v>
      </c>
      <c r="R40" s="288">
        <v>119065</v>
      </c>
      <c r="S40" s="288">
        <v>99627</v>
      </c>
      <c r="T40" s="288">
        <v>224752</v>
      </c>
      <c r="U40" s="288">
        <v>247669</v>
      </c>
      <c r="V40" s="288">
        <v>215584</v>
      </c>
      <c r="W40" s="288">
        <v>12898055</v>
      </c>
      <c r="X40" s="288">
        <v>716538</v>
      </c>
      <c r="Y40" s="288">
        <v>580016</v>
      </c>
      <c r="Z40" s="288">
        <v>3210441</v>
      </c>
      <c r="AA40" s="288">
        <v>2648045</v>
      </c>
      <c r="AB40" s="288">
        <v>1764688</v>
      </c>
      <c r="AC40" s="288">
        <v>555331</v>
      </c>
      <c r="AD40" s="288">
        <v>1539467</v>
      </c>
      <c r="AE40" s="288">
        <v>85908</v>
      </c>
      <c r="AF40" s="288">
        <v>2727192</v>
      </c>
      <c r="AG40" s="288">
        <v>2119308</v>
      </c>
      <c r="AH40" s="288">
        <v>622596</v>
      </c>
      <c r="AI40" s="288">
        <v>2621554</v>
      </c>
      <c r="AJ40" s="288">
        <v>1930798</v>
      </c>
      <c r="AK40" s="288">
        <v>6285</v>
      </c>
      <c r="AL40" s="288">
        <v>0</v>
      </c>
      <c r="AM40" s="289">
        <v>44036657</v>
      </c>
      <c r="AN40" s="287">
        <v>0</v>
      </c>
      <c r="AO40" s="288">
        <v>17218</v>
      </c>
      <c r="AP40" s="288">
        <v>0</v>
      </c>
      <c r="AQ40" s="288">
        <v>0</v>
      </c>
      <c r="AR40" s="288">
        <v>0</v>
      </c>
      <c r="AS40" s="288">
        <v>0</v>
      </c>
      <c r="AT40" s="287">
        <v>17218</v>
      </c>
      <c r="AU40" s="289">
        <v>44053875</v>
      </c>
      <c r="AV40" s="289">
        <v>5663</v>
      </c>
      <c r="AW40" s="289">
        <v>22881</v>
      </c>
      <c r="AX40" s="289">
        <v>44059538</v>
      </c>
      <c r="AY40" s="289">
        <v>-1243749</v>
      </c>
      <c r="AZ40" s="289">
        <v>-1220868</v>
      </c>
      <c r="BA40" s="289">
        <v>42815789</v>
      </c>
      <c r="BC40" s="392">
        <v>2.8232449999999999E-2</v>
      </c>
      <c r="BD40" s="392">
        <v>0.97176755000000004</v>
      </c>
      <c r="BE40" s="396">
        <v>6.5080774783637746E-6</v>
      </c>
      <c r="BF40" s="396">
        <v>0</v>
      </c>
    </row>
    <row r="41" spans="1:58" ht="15" customHeight="1" x14ac:dyDescent="0.15">
      <c r="A41" s="291" t="s">
        <v>362</v>
      </c>
      <c r="B41" s="292" t="s">
        <v>409</v>
      </c>
      <c r="C41" s="293">
        <v>63171179</v>
      </c>
      <c r="D41" s="294">
        <v>128090522</v>
      </c>
      <c r="E41" s="294">
        <v>15785009</v>
      </c>
      <c r="F41" s="294">
        <v>12933310</v>
      </c>
      <c r="G41" s="294">
        <v>5851252</v>
      </c>
      <c r="H41" s="294">
        <v>362750523</v>
      </c>
      <c r="I41" s="294">
        <v>13116555</v>
      </c>
      <c r="J41" s="294">
        <v>57963109</v>
      </c>
      <c r="K41" s="294">
        <v>39002799</v>
      </c>
      <c r="L41" s="294">
        <v>5600656</v>
      </c>
      <c r="M41" s="294">
        <v>43727190</v>
      </c>
      <c r="N41" s="294">
        <v>41958272</v>
      </c>
      <c r="O41" s="294">
        <v>13015941</v>
      </c>
      <c r="P41" s="294">
        <v>56720995</v>
      </c>
      <c r="Q41" s="294">
        <v>243175515</v>
      </c>
      <c r="R41" s="294">
        <v>142122641</v>
      </c>
      <c r="S41" s="294">
        <v>35042161</v>
      </c>
      <c r="T41" s="294">
        <v>22717995</v>
      </c>
      <c r="U41" s="294">
        <v>474350440</v>
      </c>
      <c r="V41" s="294">
        <v>85309945</v>
      </c>
      <c r="W41" s="294">
        <v>517112097</v>
      </c>
      <c r="X41" s="294">
        <v>88418685</v>
      </c>
      <c r="Y41" s="294">
        <v>27720465</v>
      </c>
      <c r="Z41" s="294">
        <v>212475155</v>
      </c>
      <c r="AA41" s="294">
        <v>89124493</v>
      </c>
      <c r="AB41" s="294">
        <v>108138081</v>
      </c>
      <c r="AC41" s="294">
        <v>167399036</v>
      </c>
      <c r="AD41" s="294">
        <v>147738985</v>
      </c>
      <c r="AE41" s="294">
        <v>87589936</v>
      </c>
      <c r="AF41" s="294">
        <v>109537860</v>
      </c>
      <c r="AG41" s="294">
        <v>291453706</v>
      </c>
      <c r="AH41" s="294">
        <v>18323204</v>
      </c>
      <c r="AI41" s="294">
        <v>240697796</v>
      </c>
      <c r="AJ41" s="294">
        <v>157316066</v>
      </c>
      <c r="AK41" s="294">
        <v>12850241</v>
      </c>
      <c r="AL41" s="294">
        <v>14984794</v>
      </c>
      <c r="AM41" s="295">
        <v>4153286609</v>
      </c>
      <c r="AN41" s="293">
        <v>79687574</v>
      </c>
      <c r="AO41" s="294">
        <v>2645635375</v>
      </c>
      <c r="AP41" s="294">
        <v>1051554324</v>
      </c>
      <c r="AQ41" s="294">
        <v>707958884</v>
      </c>
      <c r="AR41" s="294">
        <v>941073476</v>
      </c>
      <c r="AS41" s="294">
        <v>8370982</v>
      </c>
      <c r="AT41" s="293">
        <v>5434280615</v>
      </c>
      <c r="AU41" s="295">
        <v>9587567224</v>
      </c>
      <c r="AV41" s="295">
        <v>2795686376</v>
      </c>
      <c r="AW41" s="295">
        <v>8229966991</v>
      </c>
      <c r="AX41" s="295">
        <v>12383253600</v>
      </c>
      <c r="AY41" s="295">
        <v>-3501783545</v>
      </c>
      <c r="AZ41" s="295">
        <v>4728183446</v>
      </c>
      <c r="BA41" s="295">
        <v>8881470055</v>
      </c>
      <c r="BB41" s="288"/>
      <c r="BC41" s="398">
        <v>0.36524213999999999</v>
      </c>
      <c r="BD41" s="393">
        <v>0.63475786000000001</v>
      </c>
      <c r="BE41" s="397">
        <v>1</v>
      </c>
      <c r="BF41" s="397">
        <v>1</v>
      </c>
    </row>
    <row r="42" spans="1:58" ht="15" customHeight="1" x14ac:dyDescent="0.15">
      <c r="A42" s="285" t="s">
        <v>363</v>
      </c>
      <c r="B42" s="296" t="s">
        <v>482</v>
      </c>
      <c r="C42" s="297">
        <v>245133</v>
      </c>
      <c r="D42" s="298">
        <v>226001</v>
      </c>
      <c r="E42" s="298">
        <v>487328</v>
      </c>
      <c r="F42" s="298">
        <v>1028936</v>
      </c>
      <c r="G42" s="298">
        <v>234678</v>
      </c>
      <c r="H42" s="298">
        <v>2421493</v>
      </c>
      <c r="I42" s="298">
        <v>216215</v>
      </c>
      <c r="J42" s="298">
        <v>849022</v>
      </c>
      <c r="K42" s="298">
        <v>622121</v>
      </c>
      <c r="L42" s="298">
        <v>58802</v>
      </c>
      <c r="M42" s="298">
        <v>986871</v>
      </c>
      <c r="N42" s="298">
        <v>180989</v>
      </c>
      <c r="O42" s="298">
        <v>65080</v>
      </c>
      <c r="P42" s="298">
        <v>1365728</v>
      </c>
      <c r="Q42" s="298">
        <v>5512307</v>
      </c>
      <c r="R42" s="298">
        <v>2561639</v>
      </c>
      <c r="S42" s="298">
        <v>719145</v>
      </c>
      <c r="T42" s="298">
        <v>249982</v>
      </c>
      <c r="U42" s="298">
        <v>2649214</v>
      </c>
      <c r="V42" s="298">
        <v>1795577</v>
      </c>
      <c r="W42" s="298">
        <v>11994070</v>
      </c>
      <c r="X42" s="298">
        <v>1512892</v>
      </c>
      <c r="Y42" s="298">
        <v>1393340</v>
      </c>
      <c r="Z42" s="298">
        <v>9437110</v>
      </c>
      <c r="AA42" s="298">
        <v>6213443</v>
      </c>
      <c r="AB42" s="298">
        <v>609937</v>
      </c>
      <c r="AC42" s="298">
        <v>2115559</v>
      </c>
      <c r="AD42" s="298">
        <v>1793015</v>
      </c>
      <c r="AE42" s="298">
        <v>2731718</v>
      </c>
      <c r="AF42" s="298">
        <v>1516438</v>
      </c>
      <c r="AG42" s="298">
        <v>6047874</v>
      </c>
      <c r="AH42" s="298">
        <v>1698951</v>
      </c>
      <c r="AI42" s="298">
        <v>4971737</v>
      </c>
      <c r="AJ42" s="298">
        <v>5089690</v>
      </c>
      <c r="AK42" s="298">
        <v>0</v>
      </c>
      <c r="AL42" s="298">
        <v>85539</v>
      </c>
      <c r="AM42" s="299">
        <v>79687574</v>
      </c>
      <c r="AN42" s="300"/>
      <c r="AO42" s="288"/>
      <c r="AP42" s="288"/>
      <c r="AQ42" s="288"/>
      <c r="AR42" s="288"/>
      <c r="AS42" s="288"/>
      <c r="AT42" s="288"/>
      <c r="AU42" s="288"/>
      <c r="AV42" s="288"/>
      <c r="AW42" s="288"/>
      <c r="AX42" s="288"/>
      <c r="AY42" s="288"/>
      <c r="AZ42" s="288"/>
      <c r="BA42" s="288"/>
    </row>
    <row r="43" spans="1:58" ht="15" customHeight="1" x14ac:dyDescent="0.15">
      <c r="A43" s="290" t="s">
        <v>364</v>
      </c>
      <c r="B43" s="301" t="s">
        <v>483</v>
      </c>
      <c r="C43" s="287">
        <v>23751021</v>
      </c>
      <c r="D43" s="288">
        <v>16017383</v>
      </c>
      <c r="E43" s="288">
        <v>9009209</v>
      </c>
      <c r="F43" s="288">
        <v>5808349</v>
      </c>
      <c r="G43" s="288">
        <v>3218940</v>
      </c>
      <c r="H43" s="288">
        <v>59050635</v>
      </c>
      <c r="I43" s="288">
        <v>7113358</v>
      </c>
      <c r="J43" s="288">
        <v>17505798</v>
      </c>
      <c r="K43" s="288">
        <v>6892158</v>
      </c>
      <c r="L43" s="288">
        <v>869727</v>
      </c>
      <c r="M43" s="288">
        <v>17025631</v>
      </c>
      <c r="N43" s="288">
        <v>8465059</v>
      </c>
      <c r="O43" s="288">
        <v>2555252</v>
      </c>
      <c r="P43" s="288">
        <v>33973443</v>
      </c>
      <c r="Q43" s="288">
        <v>117762606</v>
      </c>
      <c r="R43" s="288">
        <v>49313141</v>
      </c>
      <c r="S43" s="288">
        <v>11727597</v>
      </c>
      <c r="T43" s="288">
        <v>6510138</v>
      </c>
      <c r="U43" s="288">
        <v>59325860</v>
      </c>
      <c r="V43" s="288">
        <v>38434641</v>
      </c>
      <c r="W43" s="288">
        <v>352586759</v>
      </c>
      <c r="X43" s="288">
        <v>18523622</v>
      </c>
      <c r="Y43" s="288">
        <v>34533034</v>
      </c>
      <c r="Z43" s="288">
        <v>302586198</v>
      </c>
      <c r="AA43" s="288">
        <v>72362654</v>
      </c>
      <c r="AB43" s="288">
        <v>20540210</v>
      </c>
      <c r="AC43" s="288">
        <v>120798325</v>
      </c>
      <c r="AD43" s="288">
        <v>50311543</v>
      </c>
      <c r="AE43" s="288">
        <v>111989705</v>
      </c>
      <c r="AF43" s="288">
        <v>214987360</v>
      </c>
      <c r="AG43" s="288">
        <v>359654478</v>
      </c>
      <c r="AH43" s="288">
        <v>25850129</v>
      </c>
      <c r="AI43" s="288">
        <v>193486846</v>
      </c>
      <c r="AJ43" s="288">
        <v>105247729</v>
      </c>
      <c r="AK43" s="288">
        <v>0</v>
      </c>
      <c r="AL43" s="288">
        <v>317803</v>
      </c>
      <c r="AM43" s="289">
        <v>2478106341</v>
      </c>
      <c r="AO43" s="288"/>
      <c r="AP43" s="288"/>
      <c r="AQ43" s="288"/>
      <c r="AR43" s="288"/>
      <c r="AS43" s="288"/>
      <c r="AT43" s="288"/>
      <c r="AU43" s="288"/>
      <c r="AV43" s="288"/>
      <c r="AW43" s="288"/>
      <c r="AX43" s="288"/>
      <c r="AY43" s="288"/>
      <c r="AZ43" s="288"/>
      <c r="BA43" s="288"/>
    </row>
    <row r="44" spans="1:58" ht="15" customHeight="1" x14ac:dyDescent="0.15">
      <c r="A44" s="290" t="s">
        <v>365</v>
      </c>
      <c r="B44" s="302" t="s">
        <v>11</v>
      </c>
      <c r="C44" s="287">
        <v>36273402</v>
      </c>
      <c r="D44" s="288">
        <v>5479782</v>
      </c>
      <c r="E44" s="288">
        <v>8807391</v>
      </c>
      <c r="F44" s="288">
        <v>6191453</v>
      </c>
      <c r="G44" s="288">
        <v>1668928</v>
      </c>
      <c r="H44" s="288">
        <v>38085816</v>
      </c>
      <c r="I44" s="288">
        <v>119299</v>
      </c>
      <c r="J44" s="288">
        <v>10405319</v>
      </c>
      <c r="K44" s="288">
        <v>2386597</v>
      </c>
      <c r="L44" s="288">
        <v>2128185</v>
      </c>
      <c r="M44" s="288">
        <v>10416877</v>
      </c>
      <c r="N44" s="288">
        <v>5927634</v>
      </c>
      <c r="O44" s="288">
        <v>1042226</v>
      </c>
      <c r="P44" s="288">
        <v>7701272</v>
      </c>
      <c r="Q44" s="288">
        <v>48611978</v>
      </c>
      <c r="R44" s="288">
        <v>-5019283</v>
      </c>
      <c r="S44" s="288">
        <v>-456194</v>
      </c>
      <c r="T44" s="288">
        <v>-212188</v>
      </c>
      <c r="U44" s="288">
        <v>5310536</v>
      </c>
      <c r="V44" s="288">
        <v>4312691</v>
      </c>
      <c r="W44" s="288">
        <v>32605691</v>
      </c>
      <c r="X44" s="288">
        <v>-682075</v>
      </c>
      <c r="Y44" s="288">
        <v>3808039</v>
      </c>
      <c r="Z44" s="288">
        <v>59477943</v>
      </c>
      <c r="AA44" s="288">
        <v>50773543</v>
      </c>
      <c r="AB44" s="288">
        <v>274493018</v>
      </c>
      <c r="AC44" s="288">
        <v>11017710</v>
      </c>
      <c r="AD44" s="288">
        <v>39567229</v>
      </c>
      <c r="AE44" s="288">
        <v>0</v>
      </c>
      <c r="AF44" s="288">
        <v>4648113</v>
      </c>
      <c r="AG44" s="288">
        <v>9269825</v>
      </c>
      <c r="AH44" s="288">
        <v>-390959</v>
      </c>
      <c r="AI44" s="288">
        <v>38894041</v>
      </c>
      <c r="AJ44" s="288">
        <v>8394262</v>
      </c>
      <c r="AK44" s="288">
        <v>0</v>
      </c>
      <c r="AL44" s="288">
        <v>24641247</v>
      </c>
      <c r="AM44" s="289">
        <v>745699348</v>
      </c>
      <c r="AN44" s="288"/>
      <c r="AO44" s="288"/>
      <c r="AP44" s="288"/>
      <c r="AQ44" s="288"/>
      <c r="AR44" s="288"/>
      <c r="AS44" s="288"/>
      <c r="AT44" s="288"/>
      <c r="AU44" s="288"/>
      <c r="AV44" s="288"/>
      <c r="AW44" s="288"/>
      <c r="AX44" s="288"/>
      <c r="AY44" s="288"/>
      <c r="AZ44" s="288"/>
      <c r="BA44" s="288"/>
    </row>
    <row r="45" spans="1:58" ht="15" customHeight="1" x14ac:dyDescent="0.15">
      <c r="A45" s="290" t="s">
        <v>366</v>
      </c>
      <c r="B45" s="302" t="s">
        <v>412</v>
      </c>
      <c r="C45" s="287">
        <v>30121466</v>
      </c>
      <c r="D45" s="288">
        <v>15919030</v>
      </c>
      <c r="E45" s="288">
        <v>3129864</v>
      </c>
      <c r="F45" s="288">
        <v>4503958</v>
      </c>
      <c r="G45" s="288">
        <v>1597610</v>
      </c>
      <c r="H45" s="288">
        <v>25191512</v>
      </c>
      <c r="I45" s="288">
        <v>2517829</v>
      </c>
      <c r="J45" s="288">
        <v>7698402</v>
      </c>
      <c r="K45" s="288">
        <v>14133605</v>
      </c>
      <c r="L45" s="288">
        <v>1204064</v>
      </c>
      <c r="M45" s="288">
        <v>9724376</v>
      </c>
      <c r="N45" s="288">
        <v>2427031</v>
      </c>
      <c r="O45" s="288">
        <v>590626</v>
      </c>
      <c r="P45" s="288">
        <v>9615738</v>
      </c>
      <c r="Q45" s="288">
        <v>64507493</v>
      </c>
      <c r="R45" s="288">
        <v>42875950</v>
      </c>
      <c r="S45" s="288">
        <v>10980643</v>
      </c>
      <c r="T45" s="288">
        <v>5705234</v>
      </c>
      <c r="U45" s="288">
        <v>52739237</v>
      </c>
      <c r="V45" s="288">
        <v>15612040</v>
      </c>
      <c r="W45" s="288">
        <v>61956032</v>
      </c>
      <c r="X45" s="288">
        <v>59232414</v>
      </c>
      <c r="Y45" s="288">
        <v>6796430</v>
      </c>
      <c r="Z45" s="288">
        <v>67106115</v>
      </c>
      <c r="AA45" s="288">
        <v>18853333</v>
      </c>
      <c r="AB45" s="288">
        <v>257546283</v>
      </c>
      <c r="AC45" s="288">
        <v>33514192</v>
      </c>
      <c r="AD45" s="288">
        <v>44404499</v>
      </c>
      <c r="AE45" s="288">
        <v>119988663</v>
      </c>
      <c r="AF45" s="288">
        <v>75541726</v>
      </c>
      <c r="AG45" s="288">
        <v>39960567</v>
      </c>
      <c r="AH45" s="288">
        <v>2154126</v>
      </c>
      <c r="AI45" s="288">
        <v>67627935</v>
      </c>
      <c r="AJ45" s="288">
        <v>47052472</v>
      </c>
      <c r="AK45" s="288">
        <v>0</v>
      </c>
      <c r="AL45" s="288">
        <v>1505283</v>
      </c>
      <c r="AM45" s="289">
        <v>1224035778</v>
      </c>
      <c r="AN45" s="288"/>
      <c r="AO45" s="288"/>
      <c r="AP45" s="288"/>
      <c r="AQ45" s="288"/>
      <c r="AR45" s="288"/>
      <c r="AS45" s="288"/>
      <c r="AT45" s="288"/>
      <c r="AU45" s="288"/>
      <c r="AV45" s="288"/>
      <c r="AW45" s="288"/>
      <c r="AX45" s="288"/>
      <c r="AY45" s="288"/>
      <c r="AZ45" s="288"/>
      <c r="BA45" s="288"/>
    </row>
    <row r="46" spans="1:58" ht="15" customHeight="1" x14ac:dyDescent="0.15">
      <c r="A46" s="290" t="s">
        <v>367</v>
      </c>
      <c r="B46" s="302" t="s">
        <v>413</v>
      </c>
      <c r="C46" s="287">
        <v>4801016</v>
      </c>
      <c r="D46" s="288">
        <v>2422015</v>
      </c>
      <c r="E46" s="288">
        <v>1356726</v>
      </c>
      <c r="F46" s="288">
        <v>1124297</v>
      </c>
      <c r="G46" s="288">
        <v>696335</v>
      </c>
      <c r="H46" s="288">
        <v>7602329</v>
      </c>
      <c r="I46" s="288">
        <v>603892</v>
      </c>
      <c r="J46" s="288">
        <v>3859103</v>
      </c>
      <c r="K46" s="288">
        <v>319142</v>
      </c>
      <c r="L46" s="288">
        <v>626581</v>
      </c>
      <c r="M46" s="288">
        <v>3980446</v>
      </c>
      <c r="N46" s="288">
        <v>995193</v>
      </c>
      <c r="O46" s="288">
        <v>-194072</v>
      </c>
      <c r="P46" s="288">
        <v>4575487</v>
      </c>
      <c r="Q46" s="288">
        <v>-5406442</v>
      </c>
      <c r="R46" s="288">
        <v>-6581112</v>
      </c>
      <c r="S46" s="288">
        <v>-1957889</v>
      </c>
      <c r="T46" s="288">
        <v>-2087469</v>
      </c>
      <c r="U46" s="288">
        <v>-22643356</v>
      </c>
      <c r="V46" s="288">
        <v>2083847</v>
      </c>
      <c r="W46" s="288">
        <v>51005714</v>
      </c>
      <c r="X46" s="288">
        <v>7422318</v>
      </c>
      <c r="Y46" s="288">
        <v>2965899</v>
      </c>
      <c r="Z46" s="288">
        <v>39925040</v>
      </c>
      <c r="AA46" s="288">
        <v>3390903</v>
      </c>
      <c r="AB46" s="288">
        <v>50765919</v>
      </c>
      <c r="AC46" s="288">
        <v>16419772</v>
      </c>
      <c r="AD46" s="288">
        <v>8194807</v>
      </c>
      <c r="AE46" s="288">
        <v>573468</v>
      </c>
      <c r="AF46" s="288">
        <v>3653810</v>
      </c>
      <c r="AG46" s="288">
        <v>7509513</v>
      </c>
      <c r="AH46" s="288">
        <v>1579789</v>
      </c>
      <c r="AI46" s="288">
        <v>27705674</v>
      </c>
      <c r="AJ46" s="288">
        <v>21091445</v>
      </c>
      <c r="AK46" s="288">
        <v>0</v>
      </c>
      <c r="AL46" s="288">
        <v>1407871</v>
      </c>
      <c r="AM46" s="289">
        <v>239788011</v>
      </c>
      <c r="AN46" s="288"/>
      <c r="AO46" s="288"/>
      <c r="AP46" s="288"/>
      <c r="AQ46" s="288"/>
      <c r="AR46" s="288"/>
      <c r="AS46" s="288"/>
      <c r="AT46" s="288"/>
      <c r="AU46" s="288"/>
      <c r="AV46" s="288"/>
      <c r="AW46" s="288"/>
      <c r="AX46" s="288"/>
      <c r="AY46" s="288"/>
      <c r="AZ46" s="288"/>
      <c r="BA46" s="288"/>
    </row>
    <row r="47" spans="1:58" s="288" customFormat="1" ht="15" customHeight="1" x14ac:dyDescent="0.15">
      <c r="A47" s="303" t="s">
        <v>368</v>
      </c>
      <c r="B47" s="254" t="s">
        <v>414</v>
      </c>
      <c r="C47" s="303">
        <v>-14737861</v>
      </c>
      <c r="D47" s="304">
        <v>-869245</v>
      </c>
      <c r="E47" s="304">
        <v>-569206</v>
      </c>
      <c r="F47" s="304">
        <v>-74763</v>
      </c>
      <c r="G47" s="304">
        <v>-183</v>
      </c>
      <c r="H47" s="304">
        <v>-1659037</v>
      </c>
      <c r="I47" s="304">
        <v>-68</v>
      </c>
      <c r="J47" s="304">
        <v>-373</v>
      </c>
      <c r="K47" s="304">
        <v>-112</v>
      </c>
      <c r="L47" s="304">
        <v>-3515</v>
      </c>
      <c r="M47" s="304">
        <v>-441</v>
      </c>
      <c r="N47" s="304">
        <v>-268</v>
      </c>
      <c r="O47" s="304">
        <v>-63</v>
      </c>
      <c r="P47" s="304">
        <v>-823</v>
      </c>
      <c r="Q47" s="304">
        <v>-2407</v>
      </c>
      <c r="R47" s="304">
        <v>-1476</v>
      </c>
      <c r="S47" s="304">
        <v>-253</v>
      </c>
      <c r="T47" s="304">
        <v>-172</v>
      </c>
      <c r="U47" s="304">
        <v>-1131</v>
      </c>
      <c r="V47" s="304">
        <v>-251</v>
      </c>
      <c r="W47" s="304">
        <v>-5304955</v>
      </c>
      <c r="X47" s="304">
        <v>-1737148</v>
      </c>
      <c r="Y47" s="304">
        <v>-200</v>
      </c>
      <c r="Z47" s="304">
        <v>-497353</v>
      </c>
      <c r="AA47" s="304">
        <v>-3132014</v>
      </c>
      <c r="AB47" s="304">
        <v>-107995</v>
      </c>
      <c r="AC47" s="304">
        <v>-722224</v>
      </c>
      <c r="AD47" s="304">
        <v>-1592</v>
      </c>
      <c r="AE47" s="304">
        <v>0</v>
      </c>
      <c r="AF47" s="304">
        <v>-98313</v>
      </c>
      <c r="AG47" s="304">
        <v>-8687925</v>
      </c>
      <c r="AH47" s="304">
        <v>-762153</v>
      </c>
      <c r="AI47" s="304">
        <v>-32023</v>
      </c>
      <c r="AJ47" s="304">
        <v>-1315</v>
      </c>
      <c r="AK47" s="304">
        <v>0</v>
      </c>
      <c r="AL47" s="304">
        <v>-126748</v>
      </c>
      <c r="AM47" s="305">
        <v>-39133606</v>
      </c>
    </row>
    <row r="48" spans="1:58" ht="15" customHeight="1" x14ac:dyDescent="0.15">
      <c r="A48" s="291" t="s">
        <v>369</v>
      </c>
      <c r="B48" s="306" t="s">
        <v>415</v>
      </c>
      <c r="C48" s="293">
        <v>80454177</v>
      </c>
      <c r="D48" s="294">
        <v>39194966</v>
      </c>
      <c r="E48" s="294">
        <v>22221312</v>
      </c>
      <c r="F48" s="294">
        <v>18582230</v>
      </c>
      <c r="G48" s="294">
        <v>7416308</v>
      </c>
      <c r="H48" s="294">
        <v>130692748</v>
      </c>
      <c r="I48" s="294">
        <v>10570525</v>
      </c>
      <c r="J48" s="294">
        <v>40317271</v>
      </c>
      <c r="K48" s="294">
        <v>24353511</v>
      </c>
      <c r="L48" s="294">
        <v>4883844</v>
      </c>
      <c r="M48" s="294">
        <v>42133760</v>
      </c>
      <c r="N48" s="294">
        <v>17995638</v>
      </c>
      <c r="O48" s="294">
        <v>4059049</v>
      </c>
      <c r="P48" s="294">
        <v>57230845</v>
      </c>
      <c r="Q48" s="294">
        <v>230985535</v>
      </c>
      <c r="R48" s="294">
        <v>83148859</v>
      </c>
      <c r="S48" s="294">
        <v>21013049</v>
      </c>
      <c r="T48" s="294">
        <v>10165525</v>
      </c>
      <c r="U48" s="294">
        <v>97380360</v>
      </c>
      <c r="V48" s="294">
        <v>62238545</v>
      </c>
      <c r="W48" s="294">
        <v>504843311</v>
      </c>
      <c r="X48" s="294">
        <v>84272023</v>
      </c>
      <c r="Y48" s="294">
        <v>49496542</v>
      </c>
      <c r="Z48" s="294">
        <v>478035053</v>
      </c>
      <c r="AA48" s="294">
        <v>148461862</v>
      </c>
      <c r="AB48" s="294">
        <v>603847372</v>
      </c>
      <c r="AC48" s="294">
        <v>183143334</v>
      </c>
      <c r="AD48" s="294">
        <v>144269501</v>
      </c>
      <c r="AE48" s="294">
        <v>235283554</v>
      </c>
      <c r="AF48" s="294">
        <v>300249134</v>
      </c>
      <c r="AG48" s="294">
        <v>413754332</v>
      </c>
      <c r="AH48" s="294">
        <v>30129883</v>
      </c>
      <c r="AI48" s="294">
        <v>332654210</v>
      </c>
      <c r="AJ48" s="294">
        <v>186874283</v>
      </c>
      <c r="AK48" s="294">
        <v>0</v>
      </c>
      <c r="AL48" s="294">
        <v>27830995</v>
      </c>
      <c r="AM48" s="295">
        <v>4728183446</v>
      </c>
      <c r="AN48" s="288"/>
      <c r="AO48" s="288"/>
      <c r="AP48" s="288"/>
      <c r="AQ48" s="288"/>
      <c r="AR48" s="288"/>
      <c r="AS48" s="288"/>
      <c r="AT48" s="288"/>
      <c r="AU48" s="288"/>
      <c r="AV48" s="288"/>
      <c r="AW48" s="288"/>
      <c r="AX48" s="288"/>
      <c r="AY48" s="288"/>
      <c r="AZ48" s="288"/>
      <c r="BA48" s="288"/>
    </row>
    <row r="49" spans="1:53" ht="15" customHeight="1" x14ac:dyDescent="0.15">
      <c r="A49" s="291" t="s">
        <v>370</v>
      </c>
      <c r="B49" s="306" t="s">
        <v>484</v>
      </c>
      <c r="C49" s="293">
        <v>143625356</v>
      </c>
      <c r="D49" s="294">
        <v>167285488</v>
      </c>
      <c r="E49" s="294">
        <v>38006321</v>
      </c>
      <c r="F49" s="294">
        <v>31515540</v>
      </c>
      <c r="G49" s="294">
        <v>13267560</v>
      </c>
      <c r="H49" s="294">
        <v>493443271</v>
      </c>
      <c r="I49" s="294">
        <v>23687080</v>
      </c>
      <c r="J49" s="294">
        <v>98280380</v>
      </c>
      <c r="K49" s="294">
        <v>63356310</v>
      </c>
      <c r="L49" s="294">
        <v>10484500</v>
      </c>
      <c r="M49" s="294">
        <v>85860950</v>
      </c>
      <c r="N49" s="294">
        <v>59953910</v>
      </c>
      <c r="O49" s="294">
        <v>17074990</v>
      </c>
      <c r="P49" s="294">
        <v>113951840</v>
      </c>
      <c r="Q49" s="294">
        <v>474161050</v>
      </c>
      <c r="R49" s="294">
        <v>225271500</v>
      </c>
      <c r="S49" s="294">
        <v>56055210</v>
      </c>
      <c r="T49" s="294">
        <v>32883520</v>
      </c>
      <c r="U49" s="294">
        <v>571730800</v>
      </c>
      <c r="V49" s="294">
        <v>147548490</v>
      </c>
      <c r="W49" s="294">
        <v>1021955408</v>
      </c>
      <c r="X49" s="294">
        <v>172690708</v>
      </c>
      <c r="Y49" s="294">
        <v>77217007</v>
      </c>
      <c r="Z49" s="294">
        <v>690510208</v>
      </c>
      <c r="AA49" s="294">
        <v>237586355</v>
      </c>
      <c r="AB49" s="294">
        <v>711985453</v>
      </c>
      <c r="AC49" s="294">
        <v>350542370</v>
      </c>
      <c r="AD49" s="294">
        <v>292008486</v>
      </c>
      <c r="AE49" s="294">
        <v>322873490</v>
      </c>
      <c r="AF49" s="294">
        <v>409786994</v>
      </c>
      <c r="AG49" s="294">
        <v>705208038</v>
      </c>
      <c r="AH49" s="294">
        <v>48453087</v>
      </c>
      <c r="AI49" s="294">
        <v>573352006</v>
      </c>
      <c r="AJ49" s="294">
        <v>344190349</v>
      </c>
      <c r="AK49" s="294">
        <v>12850241</v>
      </c>
      <c r="AL49" s="294">
        <v>42815789</v>
      </c>
      <c r="AM49" s="295">
        <v>8881470055</v>
      </c>
      <c r="AN49" s="288"/>
      <c r="AO49" s="247"/>
      <c r="AP49" s="307"/>
      <c r="AQ49" s="307"/>
      <c r="AR49" s="288"/>
      <c r="AS49" s="288"/>
      <c r="AT49" s="288"/>
      <c r="AU49" s="288"/>
      <c r="AV49" s="288"/>
      <c r="AW49" s="288"/>
      <c r="AX49" s="288"/>
      <c r="AY49" s="288"/>
      <c r="AZ49" s="288"/>
      <c r="BA49" s="288"/>
    </row>
  </sheetData>
  <sheetProtection sheet="1" objects="1" scenarios="1"/>
  <phoneticPr fontId="4"/>
  <pageMargins left="0.70866141732283472" right="0.70866141732283472" top="0.74803149606299213" bottom="0.74803149606299213" header="0.31496062992125984" footer="0.31496062992125984"/>
  <pageSetup paperSize="9" scale="70" fitToWidth="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49"/>
  <sheetViews>
    <sheetView zoomScale="80" zoomScaleNormal="80" zoomScaleSheetLayoutView="80" workbookViewId="0">
      <pane xSplit="2" ySplit="4" topLeftCell="C5" activePane="bottomRight" state="frozen"/>
      <selection activeCell="AK9" sqref="AK9"/>
      <selection pane="topRight" activeCell="AK9" sqref="AK9"/>
      <selection pane="bottomLeft" activeCell="AK9" sqref="AK9"/>
      <selection pane="bottomRight" activeCell="C2" sqref="C2"/>
    </sheetView>
  </sheetViews>
  <sheetFormatPr defaultColWidth="10.625" defaultRowHeight="15" customHeight="1" x14ac:dyDescent="0.15"/>
  <cols>
    <col min="1" max="1" width="5.625" style="245" customWidth="1"/>
    <col min="2" max="2" width="22.5" style="246" customWidth="1"/>
    <col min="3" max="3" width="10.625" style="247" customWidth="1"/>
    <col min="4" max="6" width="10.875" style="247" bestFit="1" customWidth="1"/>
    <col min="7" max="7" width="11.125" style="247" bestFit="1" customWidth="1"/>
    <col min="8" max="8" width="10.875" style="247" bestFit="1" customWidth="1"/>
    <col min="9" max="9" width="11.125" style="247" bestFit="1" customWidth="1"/>
    <col min="10" max="12" width="10.875" style="247" bestFit="1" customWidth="1"/>
    <col min="13" max="13" width="11.125" style="247" bestFit="1" customWidth="1"/>
    <col min="14" max="16" width="10.875" style="247" bestFit="1" customWidth="1"/>
    <col min="17" max="21" width="11.125" style="247" bestFit="1" customWidth="1"/>
    <col min="22" max="23" width="10.875" style="247" bestFit="1" customWidth="1"/>
    <col min="24" max="24" width="12.25" style="247" bestFit="1" customWidth="1"/>
    <col min="25" max="25" width="11" style="247" bestFit="1" customWidth="1"/>
    <col min="26" max="27" width="10.75" style="247" bestFit="1" customWidth="1"/>
    <col min="28" max="28" width="11.125" style="247" bestFit="1" customWidth="1"/>
    <col min="29" max="30" width="10.875" style="247" bestFit="1" customWidth="1"/>
    <col min="31" max="31" width="11.125" style="247" bestFit="1" customWidth="1"/>
    <col min="32" max="32" width="10.875" style="247" bestFit="1" customWidth="1"/>
    <col min="33" max="33" width="11.125" style="247" bestFit="1" customWidth="1"/>
    <col min="34" max="36" width="10.875" style="247" bestFit="1" customWidth="1"/>
    <col min="37" max="38" width="11.125" style="247" bestFit="1" customWidth="1"/>
    <col min="39" max="16384" width="10.625" style="247"/>
  </cols>
  <sheetData>
    <row r="1" spans="1:38" ht="24.95" customHeight="1" x14ac:dyDescent="0.15">
      <c r="A1" s="245" t="s">
        <v>528</v>
      </c>
    </row>
    <row r="2" spans="1:38" ht="15" customHeight="1" x14ac:dyDescent="0.15">
      <c r="A2" s="245" t="s">
        <v>453</v>
      </c>
    </row>
    <row r="3" spans="1:38" s="245" customFormat="1" ht="15" customHeight="1" x14ac:dyDescent="0.15">
      <c r="A3" s="248" t="s">
        <v>485</v>
      </c>
      <c r="B3" s="249"/>
      <c r="C3" s="250" t="s">
        <v>2</v>
      </c>
      <c r="D3" s="251" t="s">
        <v>3</v>
      </c>
      <c r="E3" s="251" t="s">
        <v>4</v>
      </c>
      <c r="F3" s="251" t="s">
        <v>5</v>
      </c>
      <c r="G3" s="251" t="s">
        <v>6</v>
      </c>
      <c r="H3" s="251" t="s">
        <v>7</v>
      </c>
      <c r="I3" s="251" t="s">
        <v>8</v>
      </c>
      <c r="J3" s="251" t="s">
        <v>9</v>
      </c>
      <c r="K3" s="251" t="s">
        <v>10</v>
      </c>
      <c r="L3" s="251" t="s">
        <v>335</v>
      </c>
      <c r="M3" s="251" t="s">
        <v>336</v>
      </c>
      <c r="N3" s="251" t="s">
        <v>337</v>
      </c>
      <c r="O3" s="251" t="s">
        <v>338</v>
      </c>
      <c r="P3" s="251" t="s">
        <v>339</v>
      </c>
      <c r="Q3" s="251" t="s">
        <v>340</v>
      </c>
      <c r="R3" s="251" t="s">
        <v>341</v>
      </c>
      <c r="S3" s="251" t="s">
        <v>342</v>
      </c>
      <c r="T3" s="251" t="s">
        <v>343</v>
      </c>
      <c r="U3" s="251" t="s">
        <v>344</v>
      </c>
      <c r="V3" s="251" t="s">
        <v>345</v>
      </c>
      <c r="W3" s="251" t="s">
        <v>346</v>
      </c>
      <c r="X3" s="251" t="s">
        <v>347</v>
      </c>
      <c r="Y3" s="251" t="s">
        <v>348</v>
      </c>
      <c r="Z3" s="251" t="s">
        <v>349</v>
      </c>
      <c r="AA3" s="251" t="s">
        <v>350</v>
      </c>
      <c r="AB3" s="251" t="s">
        <v>351</v>
      </c>
      <c r="AC3" s="251" t="s">
        <v>352</v>
      </c>
      <c r="AD3" s="251" t="s">
        <v>353</v>
      </c>
      <c r="AE3" s="251" t="s">
        <v>354</v>
      </c>
      <c r="AF3" s="251" t="s">
        <v>355</v>
      </c>
      <c r="AG3" s="251" t="s">
        <v>356</v>
      </c>
      <c r="AH3" s="251" t="s">
        <v>357</v>
      </c>
      <c r="AI3" s="251" t="s">
        <v>358</v>
      </c>
      <c r="AJ3" s="251" t="s">
        <v>359</v>
      </c>
      <c r="AK3" s="251" t="s">
        <v>360</v>
      </c>
      <c r="AL3" s="252" t="s">
        <v>361</v>
      </c>
    </row>
    <row r="4" spans="1:38" s="257" customFormat="1" ht="39.950000000000003" customHeight="1" x14ac:dyDescent="0.15">
      <c r="A4" s="253"/>
      <c r="B4" s="254"/>
      <c r="C4" s="255" t="s">
        <v>457</v>
      </c>
      <c r="D4" s="256" t="s">
        <v>406</v>
      </c>
      <c r="E4" s="256" t="s">
        <v>458</v>
      </c>
      <c r="F4" s="256" t="s">
        <v>516</v>
      </c>
      <c r="G4" s="256" t="s">
        <v>459</v>
      </c>
      <c r="H4" s="256" t="s">
        <v>460</v>
      </c>
      <c r="I4" s="256" t="s">
        <v>461</v>
      </c>
      <c r="J4" s="256" t="s">
        <v>462</v>
      </c>
      <c r="K4" s="256" t="s">
        <v>463</v>
      </c>
      <c r="L4" s="256" t="s">
        <v>509</v>
      </c>
      <c r="M4" s="256" t="s">
        <v>510</v>
      </c>
      <c r="N4" s="256" t="s">
        <v>511</v>
      </c>
      <c r="O4" s="256" t="s">
        <v>512</v>
      </c>
      <c r="P4" s="256" t="s">
        <v>513</v>
      </c>
      <c r="Q4" s="256" t="s">
        <v>517</v>
      </c>
      <c r="R4" s="256" t="s">
        <v>464</v>
      </c>
      <c r="S4" s="256" t="s">
        <v>465</v>
      </c>
      <c r="T4" s="256" t="s">
        <v>466</v>
      </c>
      <c r="U4" s="256" t="s">
        <v>467</v>
      </c>
      <c r="V4" s="256" t="s">
        <v>468</v>
      </c>
      <c r="W4" s="256" t="s">
        <v>469</v>
      </c>
      <c r="X4" s="256" t="s">
        <v>529</v>
      </c>
      <c r="Y4" s="256" t="s">
        <v>407</v>
      </c>
      <c r="Z4" s="256" t="s">
        <v>470</v>
      </c>
      <c r="AA4" s="256" t="s">
        <v>471</v>
      </c>
      <c r="AB4" s="256" t="s">
        <v>472</v>
      </c>
      <c r="AC4" s="256" t="s">
        <v>473</v>
      </c>
      <c r="AD4" s="256" t="s">
        <v>474</v>
      </c>
      <c r="AE4" s="256" t="s">
        <v>475</v>
      </c>
      <c r="AF4" s="256" t="s">
        <v>476</v>
      </c>
      <c r="AG4" s="256" t="s">
        <v>477</v>
      </c>
      <c r="AH4" s="256" t="s">
        <v>478</v>
      </c>
      <c r="AI4" s="256" t="s">
        <v>479</v>
      </c>
      <c r="AJ4" s="256" t="s">
        <v>480</v>
      </c>
      <c r="AK4" s="256" t="s">
        <v>481</v>
      </c>
      <c r="AL4" s="625" t="s">
        <v>408</v>
      </c>
    </row>
    <row r="5" spans="1:38" s="263" customFormat="1" ht="15" customHeight="1" x14ac:dyDescent="0.15">
      <c r="A5" s="258" t="s">
        <v>2</v>
      </c>
      <c r="B5" s="286" t="s">
        <v>457</v>
      </c>
      <c r="C5" s="260">
        <v>6.7100380242051408E-2</v>
      </c>
      <c r="D5" s="261">
        <v>0.12308814856671847</v>
      </c>
      <c r="E5" s="261">
        <v>6.0284708956702231E-4</v>
      </c>
      <c r="F5" s="261">
        <v>0</v>
      </c>
      <c r="G5" s="261">
        <v>0</v>
      </c>
      <c r="H5" s="261">
        <v>8.6945131327973865E-2</v>
      </c>
      <c r="I5" s="261">
        <v>1.9618289801866672E-3</v>
      </c>
      <c r="J5" s="261">
        <v>1.5028940669541571E-3</v>
      </c>
      <c r="K5" s="261">
        <v>2.0260965324527267E-3</v>
      </c>
      <c r="L5" s="261">
        <v>0</v>
      </c>
      <c r="M5" s="261">
        <v>2.9699182224282399E-6</v>
      </c>
      <c r="N5" s="261">
        <v>0</v>
      </c>
      <c r="O5" s="261">
        <v>1.1713037606464191E-6</v>
      </c>
      <c r="P5" s="261">
        <v>0</v>
      </c>
      <c r="Q5" s="261">
        <v>0</v>
      </c>
      <c r="R5" s="261">
        <v>0</v>
      </c>
      <c r="S5" s="261">
        <v>0</v>
      </c>
      <c r="T5" s="261">
        <v>0</v>
      </c>
      <c r="U5" s="261">
        <v>0</v>
      </c>
      <c r="V5" s="261">
        <v>1.8938723127563013E-3</v>
      </c>
      <c r="W5" s="261">
        <v>1.2032971207683065E-3</v>
      </c>
      <c r="X5" s="261">
        <v>0</v>
      </c>
      <c r="Y5" s="261">
        <v>0</v>
      </c>
      <c r="Z5" s="261">
        <v>1.7231895867931903E-4</v>
      </c>
      <c r="AA5" s="261">
        <v>0</v>
      </c>
      <c r="AB5" s="261">
        <v>6.4874920976791364E-6</v>
      </c>
      <c r="AC5" s="261">
        <v>1.2517745001838151E-5</v>
      </c>
      <c r="AD5" s="261">
        <v>0</v>
      </c>
      <c r="AE5" s="261">
        <v>9.9946266879947308E-6</v>
      </c>
      <c r="AF5" s="261">
        <v>6.895460425471678E-4</v>
      </c>
      <c r="AG5" s="261">
        <v>1.4315548683521953E-3</v>
      </c>
      <c r="AH5" s="261">
        <v>2.318242385670907E-3</v>
      </c>
      <c r="AI5" s="261">
        <v>1.3005971762484773E-5</v>
      </c>
      <c r="AJ5" s="261">
        <v>1.0664372230843695E-2</v>
      </c>
      <c r="AK5" s="261">
        <v>0</v>
      </c>
      <c r="AL5" s="262">
        <v>0</v>
      </c>
    </row>
    <row r="6" spans="1:38" s="263" customFormat="1" ht="15" customHeight="1" x14ac:dyDescent="0.15">
      <c r="A6" s="264" t="s">
        <v>3</v>
      </c>
      <c r="B6" s="246" t="s">
        <v>487</v>
      </c>
      <c r="C6" s="260">
        <v>1.4117131239695586E-2</v>
      </c>
      <c r="D6" s="261">
        <v>6.0849611772660163E-2</v>
      </c>
      <c r="E6" s="261">
        <v>1.4992243000841885E-4</v>
      </c>
      <c r="F6" s="261">
        <v>0</v>
      </c>
      <c r="G6" s="261">
        <v>0</v>
      </c>
      <c r="H6" s="261">
        <v>0.23513890414365382</v>
      </c>
      <c r="I6" s="261">
        <v>9.1484471703561607E-5</v>
      </c>
      <c r="J6" s="261">
        <v>0</v>
      </c>
      <c r="K6" s="261">
        <v>8.3890617998428254E-5</v>
      </c>
      <c r="L6" s="261">
        <v>0</v>
      </c>
      <c r="M6" s="261">
        <v>6.9880428763017409E-8</v>
      </c>
      <c r="N6" s="261">
        <v>0</v>
      </c>
      <c r="O6" s="261">
        <v>0</v>
      </c>
      <c r="P6" s="261">
        <v>0</v>
      </c>
      <c r="Q6" s="261">
        <v>0</v>
      </c>
      <c r="R6" s="261">
        <v>0</v>
      </c>
      <c r="S6" s="261">
        <v>0</v>
      </c>
      <c r="T6" s="261">
        <v>0</v>
      </c>
      <c r="U6" s="261">
        <v>0</v>
      </c>
      <c r="V6" s="261">
        <v>1.2314595696641829E-5</v>
      </c>
      <c r="W6" s="261">
        <v>0</v>
      </c>
      <c r="X6" s="261">
        <v>0</v>
      </c>
      <c r="Y6" s="261">
        <v>0</v>
      </c>
      <c r="Z6" s="261">
        <v>0</v>
      </c>
      <c r="AA6" s="261">
        <v>0</v>
      </c>
      <c r="AB6" s="261">
        <v>0</v>
      </c>
      <c r="AC6" s="261">
        <v>7.4456049350040058E-7</v>
      </c>
      <c r="AD6" s="261">
        <v>0</v>
      </c>
      <c r="AE6" s="261">
        <v>1.4897475788427225E-6</v>
      </c>
      <c r="AF6" s="261">
        <v>3.6313011925410206E-4</v>
      </c>
      <c r="AG6" s="261">
        <v>2.3513770556313484E-4</v>
      </c>
      <c r="AH6" s="261">
        <v>0</v>
      </c>
      <c r="AI6" s="261">
        <v>0</v>
      </c>
      <c r="AJ6" s="261">
        <v>1.9720366999598817E-3</v>
      </c>
      <c r="AK6" s="261">
        <v>0</v>
      </c>
      <c r="AL6" s="262">
        <v>0</v>
      </c>
    </row>
    <row r="7" spans="1:38" s="263" customFormat="1" ht="15" customHeight="1" x14ac:dyDescent="0.15">
      <c r="A7" s="264" t="s">
        <v>4</v>
      </c>
      <c r="B7" s="246" t="s">
        <v>488</v>
      </c>
      <c r="C7" s="260">
        <v>5.2496301558340439E-4</v>
      </c>
      <c r="D7" s="261">
        <v>0</v>
      </c>
      <c r="E7" s="261">
        <v>0.23502124817605999</v>
      </c>
      <c r="F7" s="261">
        <v>1.6382394209332919E-4</v>
      </c>
      <c r="G7" s="261">
        <v>2.8113684807153689E-5</v>
      </c>
      <c r="H7" s="261">
        <v>6.2377180537132103E-4</v>
      </c>
      <c r="I7" s="261">
        <v>4.6438818123635333E-7</v>
      </c>
      <c r="J7" s="261">
        <v>7.6862299474218562E-2</v>
      </c>
      <c r="K7" s="261">
        <v>6.7475520591398074E-5</v>
      </c>
      <c r="L7" s="261">
        <v>0</v>
      </c>
      <c r="M7" s="261">
        <v>3.1446192943357836E-7</v>
      </c>
      <c r="N7" s="261">
        <v>4.0030750288012907E-7</v>
      </c>
      <c r="O7" s="261">
        <v>0</v>
      </c>
      <c r="P7" s="261">
        <v>0</v>
      </c>
      <c r="Q7" s="261">
        <v>0</v>
      </c>
      <c r="R7" s="261">
        <v>0</v>
      </c>
      <c r="S7" s="261">
        <v>0</v>
      </c>
      <c r="T7" s="261">
        <v>0</v>
      </c>
      <c r="U7" s="261">
        <v>9.7948195199558957E-7</v>
      </c>
      <c r="V7" s="261">
        <v>6.1518759019492511E-5</v>
      </c>
      <c r="W7" s="261">
        <v>4.8081354250243373E-5</v>
      </c>
      <c r="X7" s="261">
        <v>0</v>
      </c>
      <c r="Y7" s="261">
        <v>0</v>
      </c>
      <c r="Z7" s="261">
        <v>0</v>
      </c>
      <c r="AA7" s="261">
        <v>0</v>
      </c>
      <c r="AB7" s="261">
        <v>0</v>
      </c>
      <c r="AC7" s="261">
        <v>0</v>
      </c>
      <c r="AD7" s="261">
        <v>0</v>
      </c>
      <c r="AE7" s="261">
        <v>2.0782133584271662E-6</v>
      </c>
      <c r="AF7" s="261">
        <v>3.7399918065725627E-5</v>
      </c>
      <c r="AG7" s="261">
        <v>4.8500581611351399E-5</v>
      </c>
      <c r="AH7" s="261">
        <v>0</v>
      </c>
      <c r="AI7" s="261">
        <v>0</v>
      </c>
      <c r="AJ7" s="261">
        <v>1.1787983050041884E-3</v>
      </c>
      <c r="AK7" s="261">
        <v>0</v>
      </c>
      <c r="AL7" s="262">
        <v>0</v>
      </c>
    </row>
    <row r="8" spans="1:38" s="263" customFormat="1" ht="15" customHeight="1" x14ac:dyDescent="0.15">
      <c r="A8" s="264" t="s">
        <v>5</v>
      </c>
      <c r="B8" s="246" t="s">
        <v>508</v>
      </c>
      <c r="C8" s="260">
        <v>0</v>
      </c>
      <c r="D8" s="261">
        <v>0</v>
      </c>
      <c r="E8" s="261">
        <v>0</v>
      </c>
      <c r="F8" s="261">
        <v>2.5006330210429521E-2</v>
      </c>
      <c r="G8" s="261">
        <v>0</v>
      </c>
      <c r="H8" s="261">
        <v>3.9112945974290124E-2</v>
      </c>
      <c r="I8" s="261">
        <v>4.2217107385123029E-8</v>
      </c>
      <c r="J8" s="261">
        <v>0</v>
      </c>
      <c r="K8" s="261">
        <v>1.1560016673950867E-4</v>
      </c>
      <c r="L8" s="261">
        <v>0</v>
      </c>
      <c r="M8" s="261">
        <v>0</v>
      </c>
      <c r="N8" s="261">
        <v>0</v>
      </c>
      <c r="O8" s="261">
        <v>0</v>
      </c>
      <c r="P8" s="261">
        <v>0</v>
      </c>
      <c r="Q8" s="261">
        <v>0</v>
      </c>
      <c r="R8" s="261">
        <v>0</v>
      </c>
      <c r="S8" s="261">
        <v>0</v>
      </c>
      <c r="T8" s="261">
        <v>0</v>
      </c>
      <c r="U8" s="261">
        <v>0</v>
      </c>
      <c r="V8" s="261">
        <v>6.9949885627430011E-5</v>
      </c>
      <c r="W8" s="261">
        <v>0</v>
      </c>
      <c r="X8" s="261">
        <v>0</v>
      </c>
      <c r="Y8" s="261">
        <v>0</v>
      </c>
      <c r="Z8" s="261">
        <v>0</v>
      </c>
      <c r="AA8" s="261">
        <v>0</v>
      </c>
      <c r="AB8" s="261">
        <v>0</v>
      </c>
      <c r="AC8" s="261">
        <v>1.2551977668205985E-6</v>
      </c>
      <c r="AD8" s="261">
        <v>0</v>
      </c>
      <c r="AE8" s="261">
        <v>3.4007127683353624E-6</v>
      </c>
      <c r="AF8" s="261">
        <v>5.8132640490781416E-5</v>
      </c>
      <c r="AG8" s="261">
        <v>3.0373590268124536E-4</v>
      </c>
      <c r="AH8" s="261">
        <v>0</v>
      </c>
      <c r="AI8" s="261">
        <v>0</v>
      </c>
      <c r="AJ8" s="261">
        <v>3.0697490591172849E-3</v>
      </c>
      <c r="AK8" s="261">
        <v>0</v>
      </c>
      <c r="AL8" s="262">
        <v>0</v>
      </c>
    </row>
    <row r="9" spans="1:38" s="263" customFormat="1" ht="15" customHeight="1" x14ac:dyDescent="0.15">
      <c r="A9" s="264" t="s">
        <v>6</v>
      </c>
      <c r="B9" s="246" t="s">
        <v>489</v>
      </c>
      <c r="C9" s="260">
        <v>0</v>
      </c>
      <c r="D9" s="261">
        <v>3.0092269569730998E-5</v>
      </c>
      <c r="E9" s="261">
        <v>4.6279143935031226E-4</v>
      </c>
      <c r="F9" s="261">
        <v>0</v>
      </c>
      <c r="G9" s="261">
        <v>2.0024782250843412E-3</v>
      </c>
      <c r="H9" s="261">
        <v>1.5021787580522098E-4</v>
      </c>
      <c r="I9" s="261">
        <v>7.3626635279654568E-5</v>
      </c>
      <c r="J9" s="261">
        <v>1.4054687212239107E-3</v>
      </c>
      <c r="K9" s="261">
        <v>8.6179261386908415E-3</v>
      </c>
      <c r="L9" s="261">
        <v>7.0683771281415425E-2</v>
      </c>
      <c r="M9" s="261">
        <v>7.3288264339027229E-2</v>
      </c>
      <c r="N9" s="261">
        <v>1.4718472906938014E-3</v>
      </c>
      <c r="O9" s="261">
        <v>1.9290435894838007E-2</v>
      </c>
      <c r="P9" s="261">
        <v>7.9796868571845787E-5</v>
      </c>
      <c r="Q9" s="261">
        <v>6.1139564289390698E-5</v>
      </c>
      <c r="R9" s="261">
        <v>7.8500831219217694E-5</v>
      </c>
      <c r="S9" s="261">
        <v>2.8311373733146302E-5</v>
      </c>
      <c r="T9" s="261">
        <v>1.3988770058679849E-6</v>
      </c>
      <c r="U9" s="261">
        <v>5.9022532982305661E-5</v>
      </c>
      <c r="V9" s="261">
        <v>2.1985992537097465E-4</v>
      </c>
      <c r="W9" s="261">
        <v>2.5898840392456733E-3</v>
      </c>
      <c r="X9" s="261">
        <v>7.7455145994305613E-2</v>
      </c>
      <c r="Y9" s="261">
        <v>1.1914473711730371E-6</v>
      </c>
      <c r="Z9" s="261">
        <v>2.1447908848293233E-6</v>
      </c>
      <c r="AA9" s="261">
        <v>6.0188641725658023E-7</v>
      </c>
      <c r="AB9" s="261">
        <v>3.8203027723938621E-7</v>
      </c>
      <c r="AC9" s="261">
        <v>2.5189537002331557E-6</v>
      </c>
      <c r="AD9" s="261">
        <v>1.5068055248230012E-7</v>
      </c>
      <c r="AE9" s="261">
        <v>4.2865086260256296E-6</v>
      </c>
      <c r="AF9" s="261">
        <v>2.7694876036012018E-5</v>
      </c>
      <c r="AG9" s="261">
        <v>5.1403271157836689E-6</v>
      </c>
      <c r="AH9" s="261">
        <v>3.3000993311324004E-5</v>
      </c>
      <c r="AI9" s="261">
        <v>6.167241002031133E-6</v>
      </c>
      <c r="AJ9" s="261">
        <v>1.2135726676055057E-5</v>
      </c>
      <c r="AK9" s="261">
        <v>0</v>
      </c>
      <c r="AL9" s="262">
        <v>1.3838352949656027E-4</v>
      </c>
    </row>
    <row r="10" spans="1:38" s="263" customFormat="1" ht="15" customHeight="1" x14ac:dyDescent="0.15">
      <c r="A10" s="264" t="s">
        <v>7</v>
      </c>
      <c r="B10" s="246" t="s">
        <v>490</v>
      </c>
      <c r="C10" s="260">
        <v>1.3818381762618574E-2</v>
      </c>
      <c r="D10" s="261">
        <v>0.38738421828915609</v>
      </c>
      <c r="E10" s="261">
        <v>1.107150044857012E-2</v>
      </c>
      <c r="F10" s="261">
        <v>8.4136397472484997E-2</v>
      </c>
      <c r="G10" s="261">
        <v>0</v>
      </c>
      <c r="H10" s="261">
        <v>0.16578671107260878</v>
      </c>
      <c r="I10" s="261">
        <v>1.1158825824035719E-3</v>
      </c>
      <c r="J10" s="261">
        <v>1.5229082345835456E-3</v>
      </c>
      <c r="K10" s="261">
        <v>9.3717737033611956E-3</v>
      </c>
      <c r="L10" s="261">
        <v>3.815155706042253E-7</v>
      </c>
      <c r="M10" s="261">
        <v>3.2602714039385773E-4</v>
      </c>
      <c r="N10" s="261">
        <v>7.3056119275623559E-6</v>
      </c>
      <c r="O10" s="261">
        <v>0</v>
      </c>
      <c r="P10" s="261">
        <v>0</v>
      </c>
      <c r="Q10" s="261">
        <v>0</v>
      </c>
      <c r="R10" s="261">
        <v>0</v>
      </c>
      <c r="S10" s="261">
        <v>0</v>
      </c>
      <c r="T10" s="261">
        <v>0</v>
      </c>
      <c r="U10" s="261">
        <v>0</v>
      </c>
      <c r="V10" s="261">
        <v>6.5615039503284648E-4</v>
      </c>
      <c r="W10" s="261">
        <v>4.545599508193023E-5</v>
      </c>
      <c r="X10" s="261">
        <v>0</v>
      </c>
      <c r="Y10" s="261">
        <v>0</v>
      </c>
      <c r="Z10" s="261">
        <v>1.574140378240433E-4</v>
      </c>
      <c r="AA10" s="261">
        <v>0</v>
      </c>
      <c r="AB10" s="261">
        <v>0</v>
      </c>
      <c r="AC10" s="261">
        <v>3.8948216160003709E-5</v>
      </c>
      <c r="AD10" s="261">
        <v>1.5752966850422285E-7</v>
      </c>
      <c r="AE10" s="261">
        <v>7.2876531300231551E-4</v>
      </c>
      <c r="AF10" s="261">
        <v>4.4473690641338411E-3</v>
      </c>
      <c r="AG10" s="261">
        <v>7.1763149699096314E-3</v>
      </c>
      <c r="AH10" s="261">
        <v>1.7112635155733214E-3</v>
      </c>
      <c r="AI10" s="261">
        <v>2.8272335023451545E-6</v>
      </c>
      <c r="AJ10" s="261">
        <v>0.10804380514457713</v>
      </c>
      <c r="AK10" s="261">
        <v>0</v>
      </c>
      <c r="AL10" s="262">
        <v>4.0491838186142029E-3</v>
      </c>
    </row>
    <row r="11" spans="1:38" s="263" customFormat="1" ht="15" customHeight="1" x14ac:dyDescent="0.15">
      <c r="A11" s="264" t="s">
        <v>8</v>
      </c>
      <c r="B11" s="246" t="s">
        <v>461</v>
      </c>
      <c r="C11" s="260">
        <v>4.5776457466187234E-3</v>
      </c>
      <c r="D11" s="261">
        <v>2.5383552696453863E-4</v>
      </c>
      <c r="E11" s="261">
        <v>8.4385963061249731E-4</v>
      </c>
      <c r="F11" s="261">
        <v>2.2994878082368254E-2</v>
      </c>
      <c r="G11" s="261">
        <v>2.5988953507653251E-3</v>
      </c>
      <c r="H11" s="261">
        <v>6.8818245167639547E-4</v>
      </c>
      <c r="I11" s="261">
        <v>0.23013714649505132</v>
      </c>
      <c r="J11" s="261">
        <v>2.023862748597431E-3</v>
      </c>
      <c r="K11" s="261">
        <v>2.1880219981245752E-3</v>
      </c>
      <c r="L11" s="261">
        <v>5.6855357909294673E-4</v>
      </c>
      <c r="M11" s="261">
        <v>1.6174524041488011E-3</v>
      </c>
      <c r="N11" s="261">
        <v>7.3589862612797067E-4</v>
      </c>
      <c r="O11" s="261">
        <v>9.1631093195369373E-4</v>
      </c>
      <c r="P11" s="261">
        <v>1.2200505055469048E-3</v>
      </c>
      <c r="Q11" s="261">
        <v>2.4312140358217953E-3</v>
      </c>
      <c r="R11" s="261">
        <v>3.3132819730858098E-3</v>
      </c>
      <c r="S11" s="261">
        <v>1.926886011130812E-3</v>
      </c>
      <c r="T11" s="261">
        <v>2.6550989675071281E-3</v>
      </c>
      <c r="U11" s="261">
        <v>2.5897240449526244E-3</v>
      </c>
      <c r="V11" s="261">
        <v>3.1614420452557666E-3</v>
      </c>
      <c r="W11" s="261">
        <v>2.7803708241641791E-3</v>
      </c>
      <c r="X11" s="261">
        <v>3.8224986604374798E-4</v>
      </c>
      <c r="Y11" s="261">
        <v>2.794902423503672E-3</v>
      </c>
      <c r="Z11" s="261">
        <v>4.5744798026215424E-3</v>
      </c>
      <c r="AA11" s="261">
        <v>1.1569393368571186E-3</v>
      </c>
      <c r="AB11" s="261">
        <v>3.1075073102652278E-5</v>
      </c>
      <c r="AC11" s="261">
        <v>1.1356059468645688E-3</v>
      </c>
      <c r="AD11" s="261">
        <v>7.4897138434531661E-4</v>
      </c>
      <c r="AE11" s="261">
        <v>4.2463814542345983E-3</v>
      </c>
      <c r="AF11" s="261">
        <v>3.1466103582584662E-4</v>
      </c>
      <c r="AG11" s="261">
        <v>3.3418195383643655E-3</v>
      </c>
      <c r="AH11" s="261">
        <v>2.07722781419479E-2</v>
      </c>
      <c r="AI11" s="261">
        <v>2.0356133540762392E-3</v>
      </c>
      <c r="AJ11" s="261">
        <v>4.155825415081583E-3</v>
      </c>
      <c r="AK11" s="261">
        <v>1.9285708338077082E-2</v>
      </c>
      <c r="AL11" s="262">
        <v>2.0849785110815079E-4</v>
      </c>
    </row>
    <row r="12" spans="1:38" s="263" customFormat="1" ht="15" customHeight="1" x14ac:dyDescent="0.15">
      <c r="A12" s="264" t="s">
        <v>9</v>
      </c>
      <c r="B12" s="246" t="s">
        <v>491</v>
      </c>
      <c r="C12" s="260">
        <v>2.800435182211141E-2</v>
      </c>
      <c r="D12" s="261">
        <v>7.3481807340036575E-3</v>
      </c>
      <c r="E12" s="261">
        <v>1.460470220203634E-2</v>
      </c>
      <c r="F12" s="261">
        <v>2.6793448565374414E-3</v>
      </c>
      <c r="G12" s="261">
        <v>7.8590185384501746E-4</v>
      </c>
      <c r="H12" s="261">
        <v>1.1678357652586168E-2</v>
      </c>
      <c r="I12" s="261">
        <v>4.7349863301006283E-3</v>
      </c>
      <c r="J12" s="261">
        <v>0.21142781499216831</v>
      </c>
      <c r="K12" s="261">
        <v>2.1834115654778507E-2</v>
      </c>
      <c r="L12" s="261">
        <v>6.8119605131384425E-4</v>
      </c>
      <c r="M12" s="261">
        <v>7.3261010971809653E-3</v>
      </c>
      <c r="N12" s="261">
        <v>7.2544059261522723E-4</v>
      </c>
      <c r="O12" s="261">
        <v>1.4764869554828436E-3</v>
      </c>
      <c r="P12" s="261">
        <v>3.325457491515714E-3</v>
      </c>
      <c r="Q12" s="261">
        <v>2.0161145669809867E-3</v>
      </c>
      <c r="R12" s="261">
        <v>4.3402338955438212E-3</v>
      </c>
      <c r="S12" s="261">
        <v>5.2404406298718707E-3</v>
      </c>
      <c r="T12" s="261">
        <v>4.7928567258006443E-3</v>
      </c>
      <c r="U12" s="261">
        <v>8.9998299899183318E-4</v>
      </c>
      <c r="V12" s="261">
        <v>2.3190925234138283E-2</v>
      </c>
      <c r="W12" s="261">
        <v>2.8970868756340102E-2</v>
      </c>
      <c r="X12" s="261">
        <v>2.7179400990121599E-3</v>
      </c>
      <c r="Y12" s="261">
        <v>4.7527353656688608E-3</v>
      </c>
      <c r="Z12" s="261">
        <v>8.2020221198525721E-3</v>
      </c>
      <c r="AA12" s="261">
        <v>4.751383975733792E-3</v>
      </c>
      <c r="AB12" s="261">
        <v>5.2239690914022085E-4</v>
      </c>
      <c r="AC12" s="261">
        <v>1.7446935159364616E-3</v>
      </c>
      <c r="AD12" s="261">
        <v>1.1804040516822515E-2</v>
      </c>
      <c r="AE12" s="261">
        <v>1.2826076244289986E-3</v>
      </c>
      <c r="AF12" s="261">
        <v>7.2768414899961418E-3</v>
      </c>
      <c r="AG12" s="261">
        <v>6.4673539639943812E-3</v>
      </c>
      <c r="AH12" s="261">
        <v>1.893481007721964E-2</v>
      </c>
      <c r="AI12" s="261">
        <v>4.607086000149095E-3</v>
      </c>
      <c r="AJ12" s="261">
        <v>5.1410157348717525E-3</v>
      </c>
      <c r="AK12" s="261">
        <v>0.43145330893015937</v>
      </c>
      <c r="AL12" s="262">
        <v>6.3107560624422923E-4</v>
      </c>
    </row>
    <row r="13" spans="1:38" s="263" customFormat="1" ht="15" customHeight="1" x14ac:dyDescent="0.15">
      <c r="A13" s="264" t="s">
        <v>10</v>
      </c>
      <c r="B13" s="246" t="s">
        <v>463</v>
      </c>
      <c r="C13" s="260">
        <v>6.9929727450075044E-2</v>
      </c>
      <c r="D13" s="261">
        <v>1.3101704315200371E-2</v>
      </c>
      <c r="E13" s="261">
        <v>7.5955786407213687E-4</v>
      </c>
      <c r="F13" s="261">
        <v>8.4726772887280376E-3</v>
      </c>
      <c r="G13" s="261">
        <v>8.0892040435468163E-3</v>
      </c>
      <c r="H13" s="261">
        <v>7.0285343905317939E-3</v>
      </c>
      <c r="I13" s="261">
        <v>6.2885252213442946E-2</v>
      </c>
      <c r="J13" s="261">
        <v>4.3726631907609635E-2</v>
      </c>
      <c r="K13" s="261">
        <v>0.2627626514233547</v>
      </c>
      <c r="L13" s="261">
        <v>3.4660403452715913E-2</v>
      </c>
      <c r="M13" s="261">
        <v>1.210076291958102E-2</v>
      </c>
      <c r="N13" s="261">
        <v>5.3526617363237857E-3</v>
      </c>
      <c r="O13" s="261">
        <v>4.6453321495356662E-3</v>
      </c>
      <c r="P13" s="261">
        <v>1.0665233663624913E-2</v>
      </c>
      <c r="Q13" s="261">
        <v>5.5955228713956999E-3</v>
      </c>
      <c r="R13" s="261">
        <v>1.2592733656942844E-2</v>
      </c>
      <c r="S13" s="261">
        <v>9.9455875733941591E-3</v>
      </c>
      <c r="T13" s="261">
        <v>1.1925913040939656E-2</v>
      </c>
      <c r="U13" s="261">
        <v>8.0174708096887558E-3</v>
      </c>
      <c r="V13" s="261">
        <v>8.9192136090311736E-2</v>
      </c>
      <c r="W13" s="261">
        <v>3.7822765746350451E-3</v>
      </c>
      <c r="X13" s="261">
        <v>2.6447630291723629E-3</v>
      </c>
      <c r="Y13" s="261">
        <v>1.6579585893558398E-2</v>
      </c>
      <c r="Z13" s="261">
        <v>1.0537136041875865E-5</v>
      </c>
      <c r="AA13" s="261">
        <v>1.8725822869751926E-5</v>
      </c>
      <c r="AB13" s="261">
        <v>4.1923609357788381E-5</v>
      </c>
      <c r="AC13" s="261">
        <v>4.3576187380715202E-4</v>
      </c>
      <c r="AD13" s="261">
        <v>7.9971990950975305E-4</v>
      </c>
      <c r="AE13" s="261">
        <v>9.0839294362631007E-4</v>
      </c>
      <c r="AF13" s="261">
        <v>6.6833795120398573E-3</v>
      </c>
      <c r="AG13" s="261">
        <v>0.15879968600131014</v>
      </c>
      <c r="AH13" s="261">
        <v>2.2413226220240621E-3</v>
      </c>
      <c r="AI13" s="261">
        <v>4.1448760536821078E-3</v>
      </c>
      <c r="AJ13" s="261">
        <v>8.5973764476469962E-3</v>
      </c>
      <c r="AK13" s="261">
        <v>9.3082300946729334E-3</v>
      </c>
      <c r="AL13" s="262">
        <v>3.8422741666631439E-3</v>
      </c>
    </row>
    <row r="14" spans="1:38" s="263" customFormat="1" ht="15" customHeight="1" x14ac:dyDescent="0.15">
      <c r="A14" s="264" t="s">
        <v>335</v>
      </c>
      <c r="B14" s="246" t="s">
        <v>509</v>
      </c>
      <c r="C14" s="260">
        <v>9.3171222496395405E-3</v>
      </c>
      <c r="D14" s="261">
        <v>3.2372563004389237E-3</v>
      </c>
      <c r="E14" s="261">
        <v>1.0242559389002688E-2</v>
      </c>
      <c r="F14" s="261">
        <v>4.7128749816757069E-2</v>
      </c>
      <c r="G14" s="261">
        <v>2.0688355658463199E-2</v>
      </c>
      <c r="H14" s="261">
        <v>5.3957813521384509E-3</v>
      </c>
      <c r="I14" s="261">
        <v>5.7858123500237257E-3</v>
      </c>
      <c r="J14" s="261">
        <v>4.9071238837293876E-3</v>
      </c>
      <c r="K14" s="261">
        <v>1.6250109894342016E-2</v>
      </c>
      <c r="L14" s="261">
        <v>0.22620954742715438</v>
      </c>
      <c r="M14" s="261">
        <v>1.508179213018258E-2</v>
      </c>
      <c r="N14" s="261">
        <v>2.0381156124763173E-2</v>
      </c>
      <c r="O14" s="261">
        <v>6.7498136162890869E-3</v>
      </c>
      <c r="P14" s="261">
        <v>1.1337096443550188E-2</v>
      </c>
      <c r="Q14" s="261">
        <v>1.1080454626123339E-3</v>
      </c>
      <c r="R14" s="261">
        <v>2.2625054656270323E-3</v>
      </c>
      <c r="S14" s="261">
        <v>1.7087796121002846E-3</v>
      </c>
      <c r="T14" s="261">
        <v>7.613540156284972E-4</v>
      </c>
      <c r="U14" s="261">
        <v>1.4787378955270557E-3</v>
      </c>
      <c r="V14" s="261">
        <v>2.4082388101701346E-3</v>
      </c>
      <c r="W14" s="261">
        <v>1.9495904463181821E-2</v>
      </c>
      <c r="X14" s="261">
        <v>2.2017855181878113E-2</v>
      </c>
      <c r="Y14" s="261">
        <v>1.3414959220058866E-2</v>
      </c>
      <c r="Z14" s="261">
        <v>1.7033433921370791E-3</v>
      </c>
      <c r="AA14" s="261">
        <v>1.5784323977696445E-3</v>
      </c>
      <c r="AB14" s="261">
        <v>3.9609517134333921E-4</v>
      </c>
      <c r="AC14" s="261">
        <v>0.10759887314049939</v>
      </c>
      <c r="AD14" s="261">
        <v>9.7867361293055028E-4</v>
      </c>
      <c r="AE14" s="261">
        <v>8.6800220110979064E-3</v>
      </c>
      <c r="AF14" s="261">
        <v>3.0011543021299498E-3</v>
      </c>
      <c r="AG14" s="261">
        <v>4.1044583215598569E-3</v>
      </c>
      <c r="AH14" s="261">
        <v>4.0957968271453996E-3</v>
      </c>
      <c r="AI14" s="261">
        <v>2.848663618349667E-3</v>
      </c>
      <c r="AJ14" s="261">
        <v>8.6770068035812355E-3</v>
      </c>
      <c r="AK14" s="261">
        <v>0</v>
      </c>
      <c r="AL14" s="262">
        <v>1.272423124095646E-2</v>
      </c>
    </row>
    <row r="15" spans="1:38" s="263" customFormat="1" ht="15" customHeight="1" x14ac:dyDescent="0.15">
      <c r="A15" s="264" t="s">
        <v>336</v>
      </c>
      <c r="B15" s="246" t="s">
        <v>510</v>
      </c>
      <c r="C15" s="260">
        <v>4.1176573306457116E-3</v>
      </c>
      <c r="D15" s="261">
        <v>1.7046487618818437E-3</v>
      </c>
      <c r="E15" s="261">
        <v>2.604040522627802E-4</v>
      </c>
      <c r="F15" s="261">
        <v>3.6585125941043689E-5</v>
      </c>
      <c r="G15" s="261">
        <v>1.0808317429881606E-4</v>
      </c>
      <c r="H15" s="261">
        <v>1.0285113402630634E-3</v>
      </c>
      <c r="I15" s="261">
        <v>5.1673739439390585E-4</v>
      </c>
      <c r="J15" s="261">
        <v>1.2756259184183048E-3</v>
      </c>
      <c r="K15" s="261">
        <v>1.0722972976172382E-2</v>
      </c>
      <c r="L15" s="261">
        <v>2.4255233916734228E-2</v>
      </c>
      <c r="M15" s="261">
        <v>9.0073054164902674E-2</v>
      </c>
      <c r="N15" s="261">
        <v>6.2331047299500567E-3</v>
      </c>
      <c r="O15" s="261">
        <v>2.0100158184572876E-3</v>
      </c>
      <c r="P15" s="261">
        <v>6.5388237697609798E-3</v>
      </c>
      <c r="Q15" s="261">
        <v>1.019378964172616E-2</v>
      </c>
      <c r="R15" s="261">
        <v>3.5770108513504817E-2</v>
      </c>
      <c r="S15" s="261">
        <v>6.9755692646588964E-3</v>
      </c>
      <c r="T15" s="261">
        <v>4.8928460213505127E-3</v>
      </c>
      <c r="U15" s="261">
        <v>1.5353517774449094E-2</v>
      </c>
      <c r="V15" s="261">
        <v>4.4427970764051869E-3</v>
      </c>
      <c r="W15" s="261">
        <v>5.3025599332216657E-2</v>
      </c>
      <c r="X15" s="261">
        <v>1.3490129416806839E-3</v>
      </c>
      <c r="Y15" s="261">
        <v>5.6159907881433426E-4</v>
      </c>
      <c r="Z15" s="261">
        <v>2.3038906327073444E-4</v>
      </c>
      <c r="AA15" s="261">
        <v>8.2622590005221467E-6</v>
      </c>
      <c r="AB15" s="261">
        <v>9.2553857276631742E-5</v>
      </c>
      <c r="AC15" s="261">
        <v>3.9855381818751323E-5</v>
      </c>
      <c r="AD15" s="261">
        <v>8.0922305799017092E-6</v>
      </c>
      <c r="AE15" s="261">
        <v>2.2662436609459637E-4</v>
      </c>
      <c r="AF15" s="261">
        <v>1.9359203967317714E-3</v>
      </c>
      <c r="AG15" s="261">
        <v>6.6732648330931248E-4</v>
      </c>
      <c r="AH15" s="261">
        <v>4.321912451109668E-4</v>
      </c>
      <c r="AI15" s="261">
        <v>1.2914718920509019E-3</v>
      </c>
      <c r="AJ15" s="261">
        <v>1.1188372977883815E-3</v>
      </c>
      <c r="AK15" s="261">
        <v>5.3788874465467221E-3</v>
      </c>
      <c r="AL15" s="262">
        <v>2.8790547337572128E-3</v>
      </c>
    </row>
    <row r="16" spans="1:38" s="263" customFormat="1" ht="15" customHeight="1" x14ac:dyDescent="0.15">
      <c r="A16" s="264" t="s">
        <v>337</v>
      </c>
      <c r="B16" s="246" t="s">
        <v>511</v>
      </c>
      <c r="C16" s="260">
        <v>3.1143525938414385E-5</v>
      </c>
      <c r="D16" s="261">
        <v>3.4731046126368117E-6</v>
      </c>
      <c r="E16" s="261">
        <v>3.262615184458396E-5</v>
      </c>
      <c r="F16" s="261">
        <v>1.3869348264380048E-4</v>
      </c>
      <c r="G16" s="261">
        <v>2.1502069709878834E-3</v>
      </c>
      <c r="H16" s="261">
        <v>0</v>
      </c>
      <c r="I16" s="261">
        <v>2.2383510335592229E-4</v>
      </c>
      <c r="J16" s="261">
        <v>4.7094852502605304E-3</v>
      </c>
      <c r="K16" s="261">
        <v>2.0361034283720122E-6</v>
      </c>
      <c r="L16" s="261">
        <v>0</v>
      </c>
      <c r="M16" s="261">
        <v>1.0746084221057418E-2</v>
      </c>
      <c r="N16" s="261">
        <v>0.46019378886214429</v>
      </c>
      <c r="O16" s="261">
        <v>7.5373396997597067E-4</v>
      </c>
      <c r="P16" s="261">
        <v>0.19544221488656963</v>
      </c>
      <c r="Q16" s="261">
        <v>5.516326151209594E-2</v>
      </c>
      <c r="R16" s="261">
        <v>7.7543497513000983E-3</v>
      </c>
      <c r="S16" s="261">
        <v>3.6212476949065035E-2</v>
      </c>
      <c r="T16" s="261">
        <v>8.4910921945095894E-3</v>
      </c>
      <c r="U16" s="261">
        <v>4.0314947174439439E-2</v>
      </c>
      <c r="V16" s="261">
        <v>4.1251659030871815E-3</v>
      </c>
      <c r="W16" s="261">
        <v>1.7863464351861428E-2</v>
      </c>
      <c r="X16" s="261">
        <v>7.5858163717760656E-6</v>
      </c>
      <c r="Y16" s="261">
        <v>0</v>
      </c>
      <c r="Z16" s="261">
        <v>0</v>
      </c>
      <c r="AA16" s="261">
        <v>0</v>
      </c>
      <c r="AB16" s="261">
        <v>0</v>
      </c>
      <c r="AC16" s="261">
        <v>9.6479064713346914E-6</v>
      </c>
      <c r="AD16" s="261">
        <v>0</v>
      </c>
      <c r="AE16" s="261">
        <v>2.2265686786487179E-5</v>
      </c>
      <c r="AF16" s="261">
        <v>0</v>
      </c>
      <c r="AG16" s="261">
        <v>3.0813602269235621E-6</v>
      </c>
      <c r="AH16" s="261">
        <v>5.0151603343663123E-6</v>
      </c>
      <c r="AI16" s="261">
        <v>2.3020064222117678E-4</v>
      </c>
      <c r="AJ16" s="261">
        <v>3.8830257846654495E-5</v>
      </c>
      <c r="AK16" s="261">
        <v>2.4201880727373129E-5</v>
      </c>
      <c r="AL16" s="262">
        <v>2.6170252287071017E-3</v>
      </c>
    </row>
    <row r="17" spans="1:38" s="263" customFormat="1" ht="15" customHeight="1" x14ac:dyDescent="0.15">
      <c r="A17" s="264" t="s">
        <v>338</v>
      </c>
      <c r="B17" s="246" t="s">
        <v>512</v>
      </c>
      <c r="C17" s="260">
        <v>0</v>
      </c>
      <c r="D17" s="261">
        <v>0</v>
      </c>
      <c r="E17" s="261">
        <v>0</v>
      </c>
      <c r="F17" s="261">
        <v>0</v>
      </c>
      <c r="G17" s="261">
        <v>2.9108592687728565E-4</v>
      </c>
      <c r="H17" s="261">
        <v>8.650741130483468E-4</v>
      </c>
      <c r="I17" s="261">
        <v>3.3351514834247194E-6</v>
      </c>
      <c r="J17" s="261">
        <v>1.381689814386147E-3</v>
      </c>
      <c r="K17" s="261">
        <v>2.4000924296253994E-3</v>
      </c>
      <c r="L17" s="261">
        <v>1.1445467118126758E-6</v>
      </c>
      <c r="M17" s="261">
        <v>1.9079336997785373E-3</v>
      </c>
      <c r="N17" s="261">
        <v>3.8748598715246428E-3</v>
      </c>
      <c r="O17" s="261">
        <v>0.5993051240439965</v>
      </c>
      <c r="P17" s="261">
        <v>4.0079537109712314E-2</v>
      </c>
      <c r="Q17" s="261">
        <v>2.8123069155511615E-2</v>
      </c>
      <c r="R17" s="261">
        <v>5.9501787842669844E-2</v>
      </c>
      <c r="S17" s="261">
        <v>6.7777874706026434E-2</v>
      </c>
      <c r="T17" s="261">
        <v>4.6774584959274432E-2</v>
      </c>
      <c r="U17" s="261">
        <v>1.249244399637032E-2</v>
      </c>
      <c r="V17" s="261">
        <v>9.2924366762411458E-3</v>
      </c>
      <c r="W17" s="261">
        <v>7.1285057478750581E-3</v>
      </c>
      <c r="X17" s="261">
        <v>5.8509807024475222E-4</v>
      </c>
      <c r="Y17" s="261">
        <v>6.3975543626030466E-6</v>
      </c>
      <c r="Z17" s="261">
        <v>1.4121442213349581E-5</v>
      </c>
      <c r="AA17" s="261">
        <v>0</v>
      </c>
      <c r="AB17" s="261">
        <v>0</v>
      </c>
      <c r="AC17" s="261">
        <v>2.4362247565108893E-6</v>
      </c>
      <c r="AD17" s="261">
        <v>1.0123335936202896E-4</v>
      </c>
      <c r="AE17" s="261">
        <v>1.4434446135543676E-4</v>
      </c>
      <c r="AF17" s="261">
        <v>6.1363587347040106E-5</v>
      </c>
      <c r="AG17" s="261">
        <v>1.5571475945088419E-3</v>
      </c>
      <c r="AH17" s="261">
        <v>2.1071928812296315E-4</v>
      </c>
      <c r="AI17" s="261">
        <v>4.8757132978444662E-4</v>
      </c>
      <c r="AJ17" s="261">
        <v>3.6961233913040368E-4</v>
      </c>
      <c r="AK17" s="261">
        <v>9.6332823641206414E-4</v>
      </c>
      <c r="AL17" s="262">
        <v>2.2795095519552379E-3</v>
      </c>
    </row>
    <row r="18" spans="1:38" s="263" customFormat="1" ht="15" customHeight="1" x14ac:dyDescent="0.15">
      <c r="A18" s="264" t="s">
        <v>339</v>
      </c>
      <c r="B18" s="246" t="s">
        <v>513</v>
      </c>
      <c r="C18" s="260">
        <v>3.0142449220456587E-3</v>
      </c>
      <c r="D18" s="261">
        <v>1.2162740619796023E-3</v>
      </c>
      <c r="E18" s="261">
        <v>1.2404515554136377E-3</v>
      </c>
      <c r="F18" s="261">
        <v>1.7773453984922993E-3</v>
      </c>
      <c r="G18" s="261">
        <v>7.3687249200305102E-3</v>
      </c>
      <c r="H18" s="261">
        <v>8.7350790928102454E-3</v>
      </c>
      <c r="I18" s="261">
        <v>2.1249136660153973E-3</v>
      </c>
      <c r="J18" s="261">
        <v>8.7861076646223793E-3</v>
      </c>
      <c r="K18" s="261">
        <v>1.522031507201098E-2</v>
      </c>
      <c r="L18" s="261">
        <v>1.4793266250178835E-4</v>
      </c>
      <c r="M18" s="261">
        <v>8.1414309997734705E-3</v>
      </c>
      <c r="N18" s="261">
        <v>7.0958174370945948E-3</v>
      </c>
      <c r="O18" s="261">
        <v>2.5689034078497262E-3</v>
      </c>
      <c r="P18" s="261">
        <v>7.6971438109292481E-2</v>
      </c>
      <c r="Q18" s="261">
        <v>3.1541882236003987E-2</v>
      </c>
      <c r="R18" s="261">
        <v>2.1551887389217012E-2</v>
      </c>
      <c r="S18" s="261">
        <v>2.8785638301952663E-2</v>
      </c>
      <c r="T18" s="261">
        <v>3.8665294956257722E-2</v>
      </c>
      <c r="U18" s="261">
        <v>5.6714261327184051E-3</v>
      </c>
      <c r="V18" s="261">
        <v>9.547478256131255E-3</v>
      </c>
      <c r="W18" s="261">
        <v>6.5928866829774627E-2</v>
      </c>
      <c r="X18" s="261">
        <v>6.2337459407485897E-4</v>
      </c>
      <c r="Y18" s="261">
        <v>1.7064893489072944E-4</v>
      </c>
      <c r="Z18" s="261">
        <v>2.9306054806361387E-3</v>
      </c>
      <c r="AA18" s="261">
        <v>1.1937554242119671E-4</v>
      </c>
      <c r="AB18" s="261">
        <v>3.8300922982481214E-4</v>
      </c>
      <c r="AC18" s="261">
        <v>9.3245789374904952E-4</v>
      </c>
      <c r="AD18" s="261">
        <v>4.8000659816441091E-4</v>
      </c>
      <c r="AE18" s="261">
        <v>2.9727494815384192E-3</v>
      </c>
      <c r="AF18" s="261">
        <v>2.0587036981461641E-4</v>
      </c>
      <c r="AG18" s="261">
        <v>3.8553020576886845E-4</v>
      </c>
      <c r="AH18" s="261">
        <v>2.227432898135056E-3</v>
      </c>
      <c r="AI18" s="261">
        <v>1.7064926777285924E-3</v>
      </c>
      <c r="AJ18" s="261">
        <v>2.4536016261164834E-3</v>
      </c>
      <c r="AK18" s="261">
        <v>3.8839738492064079E-4</v>
      </c>
      <c r="AL18" s="262">
        <v>3.171119887572316E-3</v>
      </c>
    </row>
    <row r="19" spans="1:38" s="263" customFormat="1" ht="15" customHeight="1" x14ac:dyDescent="0.15">
      <c r="A19" s="264" t="s">
        <v>340</v>
      </c>
      <c r="B19" s="246" t="s">
        <v>514</v>
      </c>
      <c r="C19" s="260">
        <v>3.6086942754035713E-5</v>
      </c>
      <c r="D19" s="261">
        <v>0</v>
      </c>
      <c r="E19" s="261">
        <v>3.1942055112358812E-4</v>
      </c>
      <c r="F19" s="261">
        <v>6.187423728103659E-6</v>
      </c>
      <c r="G19" s="261">
        <v>3.9876963058768904E-3</v>
      </c>
      <c r="H19" s="261">
        <v>0</v>
      </c>
      <c r="I19" s="261">
        <v>0</v>
      </c>
      <c r="J19" s="261">
        <v>2.0774237950646916E-4</v>
      </c>
      <c r="K19" s="261">
        <v>1.4473696463698723E-5</v>
      </c>
      <c r="L19" s="261">
        <v>8.2693499928465828E-5</v>
      </c>
      <c r="M19" s="261">
        <v>2.0459824867998782E-3</v>
      </c>
      <c r="N19" s="261">
        <v>1.9051134446443944E-3</v>
      </c>
      <c r="O19" s="261">
        <v>2.1434858819829471E-4</v>
      </c>
      <c r="P19" s="261">
        <v>1.1944695232652671E-3</v>
      </c>
      <c r="Q19" s="261">
        <v>0.15250583530637954</v>
      </c>
      <c r="R19" s="261">
        <v>4.8872982157086003E-3</v>
      </c>
      <c r="S19" s="261">
        <v>1.2052046544826073E-2</v>
      </c>
      <c r="T19" s="261">
        <v>4.8908997576901743E-3</v>
      </c>
      <c r="U19" s="261">
        <v>3.6886923006421903E-3</v>
      </c>
      <c r="V19" s="261">
        <v>6.0453346557460532E-3</v>
      </c>
      <c r="W19" s="261">
        <v>5.6402402246498017E-3</v>
      </c>
      <c r="X19" s="261">
        <v>2.9022406926491958E-3</v>
      </c>
      <c r="Y19" s="261">
        <v>2.6017584442245994E-5</v>
      </c>
      <c r="Z19" s="261">
        <v>9.6480108806733234E-4</v>
      </c>
      <c r="AA19" s="261">
        <v>8.9777883077502491E-6</v>
      </c>
      <c r="AB19" s="261">
        <v>0</v>
      </c>
      <c r="AC19" s="261">
        <v>1.2813857565919921E-4</v>
      </c>
      <c r="AD19" s="261">
        <v>1.3436253356006921E-4</v>
      </c>
      <c r="AE19" s="261">
        <v>2.6689834461169296E-3</v>
      </c>
      <c r="AF19" s="261">
        <v>0</v>
      </c>
      <c r="AG19" s="261">
        <v>1.1057866019388735E-2</v>
      </c>
      <c r="AH19" s="261">
        <v>0</v>
      </c>
      <c r="AI19" s="261">
        <v>3.2684626205005375E-2</v>
      </c>
      <c r="AJ19" s="261">
        <v>1.1368622076036187E-3</v>
      </c>
      <c r="AK19" s="261">
        <v>2.3393724678004095E-2</v>
      </c>
      <c r="AL19" s="262">
        <v>0</v>
      </c>
    </row>
    <row r="20" spans="1:38" s="263" customFormat="1" ht="15" customHeight="1" x14ac:dyDescent="0.15">
      <c r="A20" s="264" t="s">
        <v>341</v>
      </c>
      <c r="B20" s="246" t="s">
        <v>492</v>
      </c>
      <c r="C20" s="260">
        <v>0</v>
      </c>
      <c r="D20" s="261">
        <v>0</v>
      </c>
      <c r="E20" s="261">
        <v>0</v>
      </c>
      <c r="F20" s="261">
        <v>9.8046868306873369E-6</v>
      </c>
      <c r="G20" s="261">
        <v>3.6781442857616625E-5</v>
      </c>
      <c r="H20" s="261">
        <v>7.0727481862854304E-7</v>
      </c>
      <c r="I20" s="261">
        <v>0</v>
      </c>
      <c r="J20" s="261">
        <v>1.5669455083507003E-6</v>
      </c>
      <c r="K20" s="261">
        <v>6.6765251953593888E-6</v>
      </c>
      <c r="L20" s="261">
        <v>0</v>
      </c>
      <c r="M20" s="261">
        <v>2.3293476254339138E-7</v>
      </c>
      <c r="N20" s="261">
        <v>1.084166153633683E-6</v>
      </c>
      <c r="O20" s="261">
        <v>4.0702805682463065E-5</v>
      </c>
      <c r="P20" s="261">
        <v>2.4733782271528044E-3</v>
      </c>
      <c r="Q20" s="261">
        <v>3.511425495620106E-2</v>
      </c>
      <c r="R20" s="261">
        <v>0.29715185897905416</v>
      </c>
      <c r="S20" s="261">
        <v>0.15707895840547204</v>
      </c>
      <c r="T20" s="261">
        <v>0.31959318832047179</v>
      </c>
      <c r="U20" s="261">
        <v>5.1959750987702604E-3</v>
      </c>
      <c r="V20" s="261">
        <v>1.5176102446050109E-2</v>
      </c>
      <c r="W20" s="261">
        <v>1.8989771812039769E-4</v>
      </c>
      <c r="X20" s="261">
        <v>8.448630600321587E-6</v>
      </c>
      <c r="Y20" s="261">
        <v>0</v>
      </c>
      <c r="Z20" s="261">
        <v>3.0399260947638299E-5</v>
      </c>
      <c r="AA20" s="261">
        <v>3.5267176854495708E-5</v>
      </c>
      <c r="AB20" s="261">
        <v>0</v>
      </c>
      <c r="AC20" s="261">
        <v>2.8755439748980988E-6</v>
      </c>
      <c r="AD20" s="261">
        <v>7.2347897451172018E-4</v>
      </c>
      <c r="AE20" s="261">
        <v>1.2155132339914311E-3</v>
      </c>
      <c r="AF20" s="261">
        <v>6.7848907864557551E-4</v>
      </c>
      <c r="AG20" s="261">
        <v>3.121064822576512E-6</v>
      </c>
      <c r="AH20" s="261">
        <v>0</v>
      </c>
      <c r="AI20" s="261">
        <v>1.7094386864323626E-2</v>
      </c>
      <c r="AJ20" s="261">
        <v>2.2336477540222952E-5</v>
      </c>
      <c r="AK20" s="261">
        <v>3.198515887756502E-2</v>
      </c>
      <c r="AL20" s="262">
        <v>0</v>
      </c>
    </row>
    <row r="21" spans="1:38" s="263" customFormat="1" ht="15" customHeight="1" x14ac:dyDescent="0.15">
      <c r="A21" s="264" t="s">
        <v>342</v>
      </c>
      <c r="B21" s="246" t="s">
        <v>493</v>
      </c>
      <c r="C21" s="260">
        <v>3.8085197156969972E-6</v>
      </c>
      <c r="D21" s="261">
        <v>1.3089001479913188E-4</v>
      </c>
      <c r="E21" s="261">
        <v>0</v>
      </c>
      <c r="F21" s="261">
        <v>1.5189331993042162E-3</v>
      </c>
      <c r="G21" s="261">
        <v>5.0785524994799349E-4</v>
      </c>
      <c r="H21" s="261">
        <v>0</v>
      </c>
      <c r="I21" s="261">
        <v>0</v>
      </c>
      <c r="J21" s="261">
        <v>2.5254277608613234E-5</v>
      </c>
      <c r="K21" s="261">
        <v>4.9403129696158123E-6</v>
      </c>
      <c r="L21" s="261">
        <v>0</v>
      </c>
      <c r="M21" s="261">
        <v>3.0304812606895218E-5</v>
      </c>
      <c r="N21" s="261">
        <v>0</v>
      </c>
      <c r="O21" s="261">
        <v>3.9824327861978249E-6</v>
      </c>
      <c r="P21" s="261">
        <v>4.0232786061199189E-4</v>
      </c>
      <c r="Q21" s="261">
        <v>1.6910277636680616E-2</v>
      </c>
      <c r="R21" s="261">
        <v>7.9248684365310299E-3</v>
      </c>
      <c r="S21" s="261">
        <v>0.11322706667230396</v>
      </c>
      <c r="T21" s="261">
        <v>1.7578045172779555E-2</v>
      </c>
      <c r="U21" s="261">
        <v>4.9352254592546003E-2</v>
      </c>
      <c r="V21" s="261">
        <v>5.2172340089688485E-3</v>
      </c>
      <c r="W21" s="261">
        <v>6.0401852680444937E-3</v>
      </c>
      <c r="X21" s="261">
        <v>6.2551136219790118E-5</v>
      </c>
      <c r="Y21" s="261">
        <v>0</v>
      </c>
      <c r="Z21" s="261">
        <v>2.1522925842104278E-4</v>
      </c>
      <c r="AA21" s="261">
        <v>2.1381699298345648E-6</v>
      </c>
      <c r="AB21" s="261">
        <v>1.6144992782598328E-5</v>
      </c>
      <c r="AC21" s="261">
        <v>1.1369239045197304E-4</v>
      </c>
      <c r="AD21" s="261">
        <v>1.5887551980253066E-4</v>
      </c>
      <c r="AE21" s="261">
        <v>1.2938163489359254E-3</v>
      </c>
      <c r="AF21" s="261">
        <v>7.9867834946464899E-4</v>
      </c>
      <c r="AG21" s="261">
        <v>5.9759670521509283E-5</v>
      </c>
      <c r="AH21" s="261">
        <v>0</v>
      </c>
      <c r="AI21" s="261">
        <v>8.381711321683246E-3</v>
      </c>
      <c r="AJ21" s="261">
        <v>1.2911750759170764E-4</v>
      </c>
      <c r="AK21" s="261">
        <v>0</v>
      </c>
      <c r="AL21" s="262">
        <v>2.4086908686886513E-4</v>
      </c>
    </row>
    <row r="22" spans="1:38" s="263" customFormat="1" ht="15" customHeight="1" x14ac:dyDescent="0.15">
      <c r="A22" s="264" t="s">
        <v>343</v>
      </c>
      <c r="B22" s="246" t="s">
        <v>494</v>
      </c>
      <c r="C22" s="260">
        <v>1.6710141348579146E-6</v>
      </c>
      <c r="D22" s="261">
        <v>0</v>
      </c>
      <c r="E22" s="261">
        <v>1.3510910461446662E-4</v>
      </c>
      <c r="F22" s="261">
        <v>3.8171644845685649E-5</v>
      </c>
      <c r="G22" s="261">
        <v>8.5923862413284731E-6</v>
      </c>
      <c r="H22" s="261">
        <v>1.1956794928104309E-5</v>
      </c>
      <c r="I22" s="261">
        <v>2.744111980032997E-6</v>
      </c>
      <c r="J22" s="261">
        <v>7.9161273084210701E-6</v>
      </c>
      <c r="K22" s="261">
        <v>6.8738220391938862E-5</v>
      </c>
      <c r="L22" s="261">
        <v>5.8944155658352808E-5</v>
      </c>
      <c r="M22" s="261">
        <v>4.4432305955151904E-5</v>
      </c>
      <c r="N22" s="261">
        <v>3.2858574194743931E-6</v>
      </c>
      <c r="O22" s="261">
        <v>1.4641297008080239E-6</v>
      </c>
      <c r="P22" s="261">
        <v>4.7686812253316843E-5</v>
      </c>
      <c r="Q22" s="261">
        <v>8.8689275510926089E-5</v>
      </c>
      <c r="R22" s="261">
        <v>4.5513968699990898E-5</v>
      </c>
      <c r="S22" s="261">
        <v>4.3474995455373375E-5</v>
      </c>
      <c r="T22" s="261">
        <v>1.8626564309416997E-2</v>
      </c>
      <c r="U22" s="261">
        <v>1.3116683586051338E-2</v>
      </c>
      <c r="V22" s="261">
        <v>4.8458645696746882E-6</v>
      </c>
      <c r="W22" s="261">
        <v>1.7271692934766486E-3</v>
      </c>
      <c r="X22" s="261">
        <v>9.9020961799519636E-6</v>
      </c>
      <c r="Y22" s="261">
        <v>2.3971403087405344E-5</v>
      </c>
      <c r="Z22" s="261">
        <v>2.3943599686798548E-4</v>
      </c>
      <c r="AA22" s="261">
        <v>9.4277299721189794E-5</v>
      </c>
      <c r="AB22" s="261">
        <v>3.3382704519947542E-5</v>
      </c>
      <c r="AC22" s="261">
        <v>8.709646140636294E-5</v>
      </c>
      <c r="AD22" s="261">
        <v>1.2379434753824242E-4</v>
      </c>
      <c r="AE22" s="261">
        <v>1.2217076106186358E-3</v>
      </c>
      <c r="AF22" s="261">
        <v>7.2435193001757392E-5</v>
      </c>
      <c r="AG22" s="261">
        <v>1.9706241635322937E-5</v>
      </c>
      <c r="AH22" s="261">
        <v>5.1307360457755768E-5</v>
      </c>
      <c r="AI22" s="261">
        <v>1.5060015330268157E-3</v>
      </c>
      <c r="AJ22" s="261">
        <v>9.6188054360582897E-5</v>
      </c>
      <c r="AK22" s="261">
        <v>0</v>
      </c>
      <c r="AL22" s="262">
        <v>0</v>
      </c>
    </row>
    <row r="23" spans="1:38" s="263" customFormat="1" ht="15" customHeight="1" x14ac:dyDescent="0.15">
      <c r="A23" s="264" t="s">
        <v>344</v>
      </c>
      <c r="B23" s="246" t="s">
        <v>467</v>
      </c>
      <c r="C23" s="260">
        <v>0</v>
      </c>
      <c r="D23" s="261">
        <v>0</v>
      </c>
      <c r="E23" s="261">
        <v>0</v>
      </c>
      <c r="F23" s="261">
        <v>4.4618972100747757E-2</v>
      </c>
      <c r="G23" s="261">
        <v>1.5828079918236662E-4</v>
      </c>
      <c r="H23" s="261">
        <v>0</v>
      </c>
      <c r="I23" s="261">
        <v>0</v>
      </c>
      <c r="J23" s="261">
        <v>0</v>
      </c>
      <c r="K23" s="261">
        <v>0</v>
      </c>
      <c r="L23" s="261">
        <v>0</v>
      </c>
      <c r="M23" s="261">
        <v>0</v>
      </c>
      <c r="N23" s="261">
        <v>0</v>
      </c>
      <c r="O23" s="261">
        <v>0</v>
      </c>
      <c r="P23" s="261">
        <v>0</v>
      </c>
      <c r="Q23" s="261">
        <v>3.3005663371126753E-6</v>
      </c>
      <c r="R23" s="261">
        <v>0</v>
      </c>
      <c r="S23" s="261">
        <v>0</v>
      </c>
      <c r="T23" s="261">
        <v>0</v>
      </c>
      <c r="U23" s="261">
        <v>0.52814030309369375</v>
      </c>
      <c r="V23" s="261">
        <v>0</v>
      </c>
      <c r="W23" s="261">
        <v>0</v>
      </c>
      <c r="X23" s="261">
        <v>0</v>
      </c>
      <c r="Y23" s="261">
        <v>0</v>
      </c>
      <c r="Z23" s="261">
        <v>0</v>
      </c>
      <c r="AA23" s="261">
        <v>0</v>
      </c>
      <c r="AB23" s="261">
        <v>0</v>
      </c>
      <c r="AC23" s="261">
        <v>6.047531429652855E-3</v>
      </c>
      <c r="AD23" s="261">
        <v>0</v>
      </c>
      <c r="AE23" s="261">
        <v>5.3068804131302322E-3</v>
      </c>
      <c r="AF23" s="261">
        <v>1.4114650012537978E-4</v>
      </c>
      <c r="AG23" s="261">
        <v>0</v>
      </c>
      <c r="AH23" s="261">
        <v>0</v>
      </c>
      <c r="AI23" s="261">
        <v>3.6019150162352444E-2</v>
      </c>
      <c r="AJ23" s="261">
        <v>7.0074597007366984E-5</v>
      </c>
      <c r="AK23" s="261">
        <v>0</v>
      </c>
      <c r="AL23" s="262">
        <v>0</v>
      </c>
    </row>
    <row r="24" spans="1:38" s="263" customFormat="1" ht="15" customHeight="1" x14ac:dyDescent="0.15">
      <c r="A24" s="264" t="s">
        <v>345</v>
      </c>
      <c r="B24" s="246" t="s">
        <v>495</v>
      </c>
      <c r="C24" s="260">
        <v>9.6738628797550207E-3</v>
      </c>
      <c r="D24" s="261">
        <v>3.4544419059231246E-3</v>
      </c>
      <c r="E24" s="261">
        <v>7.7682078199571066E-3</v>
      </c>
      <c r="F24" s="261">
        <v>2.467071800134156E-2</v>
      </c>
      <c r="G24" s="261">
        <v>7.0738704026965015E-3</v>
      </c>
      <c r="H24" s="261">
        <v>1.8984447758332083E-2</v>
      </c>
      <c r="I24" s="261">
        <v>3.2252730180334595E-2</v>
      </c>
      <c r="J24" s="261">
        <v>3.2856822490918328E-2</v>
      </c>
      <c r="K24" s="261">
        <v>5.1545457745250628E-2</v>
      </c>
      <c r="L24" s="261">
        <v>1.7225428012780772E-3</v>
      </c>
      <c r="M24" s="261">
        <v>1.0974523342683723E-2</v>
      </c>
      <c r="N24" s="261">
        <v>1.0024750679313493E-2</v>
      </c>
      <c r="O24" s="261">
        <v>8.1060662407415763E-3</v>
      </c>
      <c r="P24" s="261">
        <v>6.0039135831417905E-3</v>
      </c>
      <c r="Q24" s="261">
        <v>2.8705487302257325E-2</v>
      </c>
      <c r="R24" s="261">
        <v>1.8679553338970974E-2</v>
      </c>
      <c r="S24" s="261">
        <v>3.4295598928270894E-2</v>
      </c>
      <c r="T24" s="261">
        <v>5.3155288728214012E-2</v>
      </c>
      <c r="U24" s="261">
        <v>4.9605632580927948E-2</v>
      </c>
      <c r="V24" s="261">
        <v>0.18585593793606428</v>
      </c>
      <c r="W24" s="261">
        <v>1.6108761567412734E-2</v>
      </c>
      <c r="X24" s="261">
        <v>1.411011645166224E-2</v>
      </c>
      <c r="Y24" s="261">
        <v>2.7731144772290901E-2</v>
      </c>
      <c r="Z24" s="261">
        <v>1.2533470033798545E-2</v>
      </c>
      <c r="AA24" s="261">
        <v>1.8270072791006873E-2</v>
      </c>
      <c r="AB24" s="261">
        <v>7.8499918452687824E-4</v>
      </c>
      <c r="AC24" s="261">
        <v>5.6556044851297149E-3</v>
      </c>
      <c r="AD24" s="261">
        <v>1.9053322991442107E-2</v>
      </c>
      <c r="AE24" s="261">
        <v>8.3641583581234875E-3</v>
      </c>
      <c r="AF24" s="261">
        <v>1.5662576152917142E-2</v>
      </c>
      <c r="AG24" s="261">
        <v>6.0222980612141012E-3</v>
      </c>
      <c r="AH24" s="261">
        <v>4.7413263885539431E-2</v>
      </c>
      <c r="AI24" s="261">
        <v>1.9666433328917314E-2</v>
      </c>
      <c r="AJ24" s="261">
        <v>8.5380575269993989E-3</v>
      </c>
      <c r="AK24" s="261">
        <v>0.17463034350873263</v>
      </c>
      <c r="AL24" s="262">
        <v>2.9393595899867685E-3</v>
      </c>
    </row>
    <row r="25" spans="1:38" s="263" customFormat="1" ht="15" customHeight="1" x14ac:dyDescent="0.15">
      <c r="A25" s="264" t="s">
        <v>346</v>
      </c>
      <c r="B25" s="246" t="s">
        <v>469</v>
      </c>
      <c r="C25" s="260">
        <v>4.5053952729628048E-3</v>
      </c>
      <c r="D25" s="261">
        <v>3.1780282100740262E-3</v>
      </c>
      <c r="E25" s="261">
        <v>3.3975927320089731E-4</v>
      </c>
      <c r="F25" s="261">
        <v>4.6919710085881444E-4</v>
      </c>
      <c r="G25" s="261">
        <v>2.9368625429242452E-3</v>
      </c>
      <c r="H25" s="261">
        <v>5.1335587064880658E-4</v>
      </c>
      <c r="I25" s="261">
        <v>2.7541596515906564E-3</v>
      </c>
      <c r="J25" s="261">
        <v>3.5332891468266604E-3</v>
      </c>
      <c r="K25" s="261">
        <v>2.8679858407157865E-3</v>
      </c>
      <c r="L25" s="261">
        <v>6.4231961466927369E-3</v>
      </c>
      <c r="M25" s="261">
        <v>7.4881654582205298E-3</v>
      </c>
      <c r="N25" s="261">
        <v>5.4592102500070471E-3</v>
      </c>
      <c r="O25" s="261">
        <v>2.777219781680692E-3</v>
      </c>
      <c r="P25" s="261">
        <v>4.1324914104063611E-3</v>
      </c>
      <c r="Q25" s="261">
        <v>1.8870170799562722E-3</v>
      </c>
      <c r="R25" s="261">
        <v>4.5784797455514789E-3</v>
      </c>
      <c r="S25" s="261">
        <v>2.5388541047299618E-3</v>
      </c>
      <c r="T25" s="261">
        <v>2.4741268574653809E-3</v>
      </c>
      <c r="U25" s="261">
        <v>4.3840212911391163E-4</v>
      </c>
      <c r="V25" s="261">
        <v>3.5289076831623283E-3</v>
      </c>
      <c r="W25" s="261">
        <v>6.6010218715922679E-4</v>
      </c>
      <c r="X25" s="261">
        <v>2.6696358208225076E-2</v>
      </c>
      <c r="Y25" s="261">
        <v>3.1366665118216768E-3</v>
      </c>
      <c r="Z25" s="261">
        <v>4.2564120934762487E-3</v>
      </c>
      <c r="AA25" s="261">
        <v>3.8951563527290949E-3</v>
      </c>
      <c r="AB25" s="261">
        <v>1.712170234466855E-2</v>
      </c>
      <c r="AC25" s="261">
        <v>1.0250609648128984E-2</v>
      </c>
      <c r="AD25" s="261">
        <v>4.7278660250990104E-3</v>
      </c>
      <c r="AE25" s="261">
        <v>9.1298328642590021E-3</v>
      </c>
      <c r="AF25" s="261">
        <v>8.6281093635685278E-3</v>
      </c>
      <c r="AG25" s="261">
        <v>2.9738373458528277E-3</v>
      </c>
      <c r="AH25" s="261">
        <v>1.483950857455171E-3</v>
      </c>
      <c r="AI25" s="261">
        <v>1.728125112725253E-3</v>
      </c>
      <c r="AJ25" s="261">
        <v>3.1271736791202128E-3</v>
      </c>
      <c r="AK25" s="261">
        <v>0</v>
      </c>
      <c r="AL25" s="262">
        <v>1.5251733420117517E-2</v>
      </c>
    </row>
    <row r="26" spans="1:38" s="263" customFormat="1" ht="15" customHeight="1" x14ac:dyDescent="0.15">
      <c r="A26" s="264" t="s">
        <v>347</v>
      </c>
      <c r="B26" s="246" t="s">
        <v>529</v>
      </c>
      <c r="C26" s="260">
        <v>1.3421996322153589E-2</v>
      </c>
      <c r="D26" s="261">
        <v>1.5803911215538313E-2</v>
      </c>
      <c r="E26" s="261">
        <v>5.6865277752087603E-3</v>
      </c>
      <c r="F26" s="261">
        <v>5.0668971561331332E-3</v>
      </c>
      <c r="G26" s="261">
        <v>2.6621021499054837E-2</v>
      </c>
      <c r="H26" s="261">
        <v>1.1240473476838637E-2</v>
      </c>
      <c r="I26" s="261">
        <v>1.8861843671740038E-2</v>
      </c>
      <c r="J26" s="261">
        <v>3.4418202290223132E-2</v>
      </c>
      <c r="K26" s="261">
        <v>3.2567127094365184E-2</v>
      </c>
      <c r="L26" s="261">
        <v>1.8474033096475748E-2</v>
      </c>
      <c r="M26" s="261">
        <v>6.8798411850788985E-2</v>
      </c>
      <c r="N26" s="261">
        <v>7.8896138717224618E-2</v>
      </c>
      <c r="O26" s="261">
        <v>2.4097232267778781E-2</v>
      </c>
      <c r="P26" s="261">
        <v>1.9579324037242399E-2</v>
      </c>
      <c r="Q26" s="261">
        <v>1.2187846302432475E-2</v>
      </c>
      <c r="R26" s="261">
        <v>2.8884439443072025E-2</v>
      </c>
      <c r="S26" s="261">
        <v>8.2371290732832867E-3</v>
      </c>
      <c r="T26" s="261">
        <v>5.9489981607808414E-3</v>
      </c>
      <c r="U26" s="261">
        <v>8.0512594388827755E-3</v>
      </c>
      <c r="V26" s="261">
        <v>2.1883524528105981E-2</v>
      </c>
      <c r="W26" s="261">
        <v>2.8789318760569639E-3</v>
      </c>
      <c r="X26" s="261">
        <v>0.128863088568726</v>
      </c>
      <c r="Y26" s="261">
        <v>7.8336952376307459E-2</v>
      </c>
      <c r="Z26" s="261">
        <v>3.015512552712327E-2</v>
      </c>
      <c r="AA26" s="261">
        <v>6.9922155251718899E-3</v>
      </c>
      <c r="AB26" s="261">
        <v>3.4295026530549071E-3</v>
      </c>
      <c r="AC26" s="261">
        <v>1.289907408339825E-2</v>
      </c>
      <c r="AD26" s="261">
        <v>1.0129404252998318E-2</v>
      </c>
      <c r="AE26" s="261">
        <v>1.3989429729892039E-2</v>
      </c>
      <c r="AF26" s="261">
        <v>2.2764765931053439E-2</v>
      </c>
      <c r="AG26" s="261">
        <v>1.6152339999278342E-2</v>
      </c>
      <c r="AH26" s="261">
        <v>5.7798381349778603E-3</v>
      </c>
      <c r="AI26" s="261">
        <v>6.1388413455729669E-3</v>
      </c>
      <c r="AJ26" s="261">
        <v>3.738323586754607E-2</v>
      </c>
      <c r="AK26" s="261">
        <v>0</v>
      </c>
      <c r="AL26" s="262">
        <v>3.7133497644992598E-3</v>
      </c>
    </row>
    <row r="27" spans="1:38" s="263" customFormat="1" ht="15" customHeight="1" x14ac:dyDescent="0.15">
      <c r="A27" s="264" t="s">
        <v>348</v>
      </c>
      <c r="B27" s="246" t="s">
        <v>496</v>
      </c>
      <c r="C27" s="260">
        <v>9.7810027360349934E-5</v>
      </c>
      <c r="D27" s="261">
        <v>4.4502963699995305E-4</v>
      </c>
      <c r="E27" s="261">
        <v>1.1284964940437144E-4</v>
      </c>
      <c r="F27" s="261">
        <v>9.0748881345520331E-6</v>
      </c>
      <c r="G27" s="261">
        <v>1.5214553391882154E-3</v>
      </c>
      <c r="H27" s="261">
        <v>1.1901793671435029E-3</v>
      </c>
      <c r="I27" s="261">
        <v>4.5446716100084938E-4</v>
      </c>
      <c r="J27" s="261">
        <v>7.2071353407465461E-4</v>
      </c>
      <c r="K27" s="261">
        <v>4.8356193724034746E-3</v>
      </c>
      <c r="L27" s="261">
        <v>7.8210691973866175E-6</v>
      </c>
      <c r="M27" s="261">
        <v>3.5875447453120424E-3</v>
      </c>
      <c r="N27" s="261">
        <v>4.2549351660300389E-5</v>
      </c>
      <c r="O27" s="261">
        <v>6.2254794878357177E-5</v>
      </c>
      <c r="P27" s="261">
        <v>1.2529854717571916E-4</v>
      </c>
      <c r="Q27" s="261">
        <v>1.2609850598230285E-4</v>
      </c>
      <c r="R27" s="261">
        <v>1.1519965907804582E-3</v>
      </c>
      <c r="S27" s="261">
        <v>7.474951926859252E-4</v>
      </c>
      <c r="T27" s="261">
        <v>1.8979111725265423E-4</v>
      </c>
      <c r="U27" s="261">
        <v>8.8134135855546004E-5</v>
      </c>
      <c r="V27" s="261">
        <v>1.3913392132986247E-4</v>
      </c>
      <c r="W27" s="261">
        <v>3.3623414222394331E-3</v>
      </c>
      <c r="X27" s="261">
        <v>6.3792025220025155E-3</v>
      </c>
      <c r="Y27" s="261">
        <v>0</v>
      </c>
      <c r="Z27" s="261">
        <v>1.7306116349260401E-3</v>
      </c>
      <c r="AA27" s="261">
        <v>4.6261116300218503E-3</v>
      </c>
      <c r="AB27" s="261">
        <v>1.3935677980769082E-5</v>
      </c>
      <c r="AC27" s="261">
        <v>6.1156829629468185E-3</v>
      </c>
      <c r="AD27" s="261">
        <v>8.1062644186306286E-3</v>
      </c>
      <c r="AE27" s="261">
        <v>3.6331898911861733E-2</v>
      </c>
      <c r="AF27" s="261">
        <v>8.1384012885484594E-3</v>
      </c>
      <c r="AG27" s="261">
        <v>4.9305478846513092E-3</v>
      </c>
      <c r="AH27" s="261">
        <v>5.3680790245624595E-5</v>
      </c>
      <c r="AI27" s="261">
        <v>1.9002741572338722E-3</v>
      </c>
      <c r="AJ27" s="261">
        <v>2.4097933088763044E-2</v>
      </c>
      <c r="AK27" s="261">
        <v>0</v>
      </c>
      <c r="AL27" s="262">
        <v>1.3133519506086879E-2</v>
      </c>
    </row>
    <row r="28" spans="1:38" s="263" customFormat="1" ht="15" customHeight="1" x14ac:dyDescent="0.15">
      <c r="A28" s="264" t="s">
        <v>349</v>
      </c>
      <c r="B28" s="246" t="s">
        <v>470</v>
      </c>
      <c r="C28" s="260">
        <v>5.9137782050127694E-2</v>
      </c>
      <c r="D28" s="261">
        <v>4.2302904361913328E-2</v>
      </c>
      <c r="E28" s="261">
        <v>1.4081947052965216E-2</v>
      </c>
      <c r="F28" s="261">
        <v>4.6859231985236491E-2</v>
      </c>
      <c r="G28" s="261">
        <v>1.2318466997699652E-2</v>
      </c>
      <c r="H28" s="261">
        <v>5.6899106037257119E-2</v>
      </c>
      <c r="I28" s="261">
        <v>8.1605288621476355E-2</v>
      </c>
      <c r="J28" s="261">
        <v>6.3917223356279251E-2</v>
      </c>
      <c r="K28" s="261">
        <v>4.8449996535467423E-2</v>
      </c>
      <c r="L28" s="261">
        <v>2.1723687347989889E-2</v>
      </c>
      <c r="M28" s="261">
        <v>2.4523942490736476E-2</v>
      </c>
      <c r="N28" s="261">
        <v>2.2891000770425149E-2</v>
      </c>
      <c r="O28" s="261">
        <v>3.2657940063215263E-2</v>
      </c>
      <c r="P28" s="261">
        <v>2.829770015122178E-2</v>
      </c>
      <c r="Q28" s="261">
        <v>4.2642684379073315E-2</v>
      </c>
      <c r="R28" s="261">
        <v>4.0952255389607652E-2</v>
      </c>
      <c r="S28" s="261">
        <v>5.0545096521804125E-2</v>
      </c>
      <c r="T28" s="261">
        <v>4.9896543922305157E-2</v>
      </c>
      <c r="U28" s="261">
        <v>2.6544555584551332E-2</v>
      </c>
      <c r="V28" s="261">
        <v>7.2462219030503122E-2</v>
      </c>
      <c r="W28" s="261">
        <v>4.2076630412038483E-2</v>
      </c>
      <c r="X28" s="261">
        <v>7.0949503548274296E-3</v>
      </c>
      <c r="Y28" s="261">
        <v>1.8884246575369076E-2</v>
      </c>
      <c r="Z28" s="261">
        <v>1.0555289285455429E-2</v>
      </c>
      <c r="AA28" s="261">
        <v>5.5081025170826831E-3</v>
      </c>
      <c r="AB28" s="261">
        <v>1.4738152241433506E-3</v>
      </c>
      <c r="AC28" s="261">
        <v>3.066822136222791E-2</v>
      </c>
      <c r="AD28" s="261">
        <v>9.0350935897116364E-3</v>
      </c>
      <c r="AE28" s="261">
        <v>9.1184166281350638E-3</v>
      </c>
      <c r="AF28" s="261">
        <v>1.4502366075581207E-2</v>
      </c>
      <c r="AG28" s="261">
        <v>4.3360143889908415E-2</v>
      </c>
      <c r="AH28" s="261">
        <v>3.5671246292315696E-2</v>
      </c>
      <c r="AI28" s="261">
        <v>2.4479926560159276E-2</v>
      </c>
      <c r="AJ28" s="261">
        <v>6.3708541113103673E-2</v>
      </c>
      <c r="AK28" s="261">
        <v>0.23830307929633382</v>
      </c>
      <c r="AL28" s="262">
        <v>4.2523798872420642E-3</v>
      </c>
    </row>
    <row r="29" spans="1:38" s="263" customFormat="1" ht="15" customHeight="1" x14ac:dyDescent="0.15">
      <c r="A29" s="264" t="s">
        <v>350</v>
      </c>
      <c r="B29" s="246" t="s">
        <v>471</v>
      </c>
      <c r="C29" s="260">
        <v>7.5466827737575804E-3</v>
      </c>
      <c r="D29" s="261">
        <v>4.4438463185760618E-3</v>
      </c>
      <c r="E29" s="261">
        <v>1.0654727670168338E-2</v>
      </c>
      <c r="F29" s="261">
        <v>1.0266554214206705E-2</v>
      </c>
      <c r="G29" s="261">
        <v>5.3295029379931198E-2</v>
      </c>
      <c r="H29" s="261">
        <v>3.8298445050636834E-3</v>
      </c>
      <c r="I29" s="261">
        <v>1.8833051604503385E-2</v>
      </c>
      <c r="J29" s="261">
        <v>9.5326757995848211E-3</v>
      </c>
      <c r="K29" s="261">
        <v>9.9505005894440501E-3</v>
      </c>
      <c r="L29" s="261">
        <v>1.769564595355048E-3</v>
      </c>
      <c r="M29" s="261">
        <v>1.0994276210547403E-2</v>
      </c>
      <c r="N29" s="261">
        <v>6.625506159648303E-3</v>
      </c>
      <c r="O29" s="261">
        <v>4.6574551434583568E-3</v>
      </c>
      <c r="P29" s="261">
        <v>1.0574941133026022E-2</v>
      </c>
      <c r="Q29" s="261">
        <v>7.924263285649465E-3</v>
      </c>
      <c r="R29" s="261">
        <v>6.9724354834055794E-3</v>
      </c>
      <c r="S29" s="261">
        <v>7.938673318679923E-3</v>
      </c>
      <c r="T29" s="261">
        <v>1.1478637323498214E-2</v>
      </c>
      <c r="U29" s="261">
        <v>4.6954843083493137E-3</v>
      </c>
      <c r="V29" s="261">
        <v>1.3076690923776991E-2</v>
      </c>
      <c r="W29" s="261">
        <v>1.1578161735213402E-2</v>
      </c>
      <c r="X29" s="261">
        <v>2.2185936026158395E-2</v>
      </c>
      <c r="Y29" s="261">
        <v>3.5596536395149321E-2</v>
      </c>
      <c r="Z29" s="261">
        <v>2.0489236561727991E-2</v>
      </c>
      <c r="AA29" s="261">
        <v>8.7898738965880421E-2</v>
      </c>
      <c r="AB29" s="261">
        <v>8.5875616899717747E-2</v>
      </c>
      <c r="AC29" s="261">
        <v>2.5624089321927047E-2</v>
      </c>
      <c r="AD29" s="261">
        <v>6.822955823276999E-3</v>
      </c>
      <c r="AE29" s="261">
        <v>1.5249468143079817E-2</v>
      </c>
      <c r="AF29" s="261">
        <v>1.067750822760373E-2</v>
      </c>
      <c r="AG29" s="261">
        <v>8.1251909950578304E-3</v>
      </c>
      <c r="AH29" s="261">
        <v>2.6309510475565779E-2</v>
      </c>
      <c r="AI29" s="261">
        <v>1.5593757249364189E-2</v>
      </c>
      <c r="AJ29" s="261">
        <v>1.3643456342234628E-2</v>
      </c>
      <c r="AK29" s="261">
        <v>0</v>
      </c>
      <c r="AL29" s="262">
        <v>3.6187281285415526E-2</v>
      </c>
    </row>
    <row r="30" spans="1:38" s="263" customFormat="1" ht="15" customHeight="1" x14ac:dyDescent="0.15">
      <c r="A30" s="264" t="s">
        <v>351</v>
      </c>
      <c r="B30" s="246" t="s">
        <v>472</v>
      </c>
      <c r="C30" s="260">
        <v>3.8553777370619712E-4</v>
      </c>
      <c r="D30" s="261">
        <v>0</v>
      </c>
      <c r="E30" s="261">
        <v>1.1616225627310783E-3</v>
      </c>
      <c r="F30" s="261">
        <v>5.1412731623827479E-4</v>
      </c>
      <c r="G30" s="261">
        <v>4.2659690252013181E-3</v>
      </c>
      <c r="H30" s="261">
        <v>2.592154103971964E-3</v>
      </c>
      <c r="I30" s="261">
        <v>4.14702867554802E-3</v>
      </c>
      <c r="J30" s="261">
        <v>1.9186535501795985E-3</v>
      </c>
      <c r="K30" s="261">
        <v>3.5205964488777834E-3</v>
      </c>
      <c r="L30" s="261">
        <v>1.4678811578997567E-3</v>
      </c>
      <c r="M30" s="261">
        <v>3.2618087733713636E-3</v>
      </c>
      <c r="N30" s="261">
        <v>1.7445734565101759E-3</v>
      </c>
      <c r="O30" s="261">
        <v>9.7979559578072954E-4</v>
      </c>
      <c r="P30" s="261">
        <v>3.8818679891434839E-3</v>
      </c>
      <c r="Q30" s="261">
        <v>2.5404849259550106E-3</v>
      </c>
      <c r="R30" s="261">
        <v>1.4757170791689139E-3</v>
      </c>
      <c r="S30" s="261">
        <v>2.38782443237658E-3</v>
      </c>
      <c r="T30" s="261">
        <v>3.1378027656406614E-3</v>
      </c>
      <c r="U30" s="261">
        <v>7.5305895711758053E-4</v>
      </c>
      <c r="V30" s="261">
        <v>2.892140746408181E-3</v>
      </c>
      <c r="W30" s="261">
        <v>3.1281756277960807E-3</v>
      </c>
      <c r="X30" s="261">
        <v>5.7441944125910934E-3</v>
      </c>
      <c r="Y30" s="261">
        <v>1.1276401842407592E-3</v>
      </c>
      <c r="Z30" s="261">
        <v>2.6275103234969122E-2</v>
      </c>
      <c r="AA30" s="261">
        <v>1.0765773985631456E-2</v>
      </c>
      <c r="AB30" s="261">
        <v>1.556493739205652E-2</v>
      </c>
      <c r="AC30" s="261">
        <v>1.6070448202880581E-2</v>
      </c>
      <c r="AD30" s="261">
        <v>1.6306532954662147E-2</v>
      </c>
      <c r="AE30" s="261">
        <v>2.6171086390524042E-3</v>
      </c>
      <c r="AF30" s="261">
        <v>4.4200451125103301E-3</v>
      </c>
      <c r="AG30" s="261">
        <v>1.3233606960106713E-2</v>
      </c>
      <c r="AH30" s="261">
        <v>1.1222958817876764E-2</v>
      </c>
      <c r="AI30" s="261">
        <v>8.9293469743262754E-3</v>
      </c>
      <c r="AJ30" s="261">
        <v>2.5398803381323165E-2</v>
      </c>
      <c r="AK30" s="261">
        <v>0</v>
      </c>
      <c r="AL30" s="262">
        <v>1.3843210970607128E-2</v>
      </c>
    </row>
    <row r="31" spans="1:38" s="263" customFormat="1" ht="15" customHeight="1" x14ac:dyDescent="0.15">
      <c r="A31" s="264" t="s">
        <v>352</v>
      </c>
      <c r="B31" s="246" t="s">
        <v>497</v>
      </c>
      <c r="C31" s="260">
        <v>6.4542266478350804E-2</v>
      </c>
      <c r="D31" s="261">
        <v>7.6240086049783357E-2</v>
      </c>
      <c r="E31" s="261">
        <v>6.727178355410933E-2</v>
      </c>
      <c r="F31" s="261">
        <v>4.3307206540011689E-2</v>
      </c>
      <c r="G31" s="261">
        <v>0.23505120760712594</v>
      </c>
      <c r="H31" s="261">
        <v>3.4662596503418526E-2</v>
      </c>
      <c r="I31" s="261">
        <v>2.3360540851806132E-2</v>
      </c>
      <c r="J31" s="261">
        <v>4.2292286619160409E-2</v>
      </c>
      <c r="K31" s="261">
        <v>2.4478793035768654E-2</v>
      </c>
      <c r="L31" s="261">
        <v>7.0443893366398017E-2</v>
      </c>
      <c r="M31" s="261">
        <v>8.1978175177423493E-2</v>
      </c>
      <c r="N31" s="261">
        <v>3.4617441965002785E-2</v>
      </c>
      <c r="O31" s="261">
        <v>2.3356324073981888E-2</v>
      </c>
      <c r="P31" s="261">
        <v>2.7286755527598325E-2</v>
      </c>
      <c r="Q31" s="261">
        <v>1.8750802074527211E-2</v>
      </c>
      <c r="R31" s="261">
        <v>1.4469850824449609E-2</v>
      </c>
      <c r="S31" s="261">
        <v>1.7136141314964302E-2</v>
      </c>
      <c r="T31" s="261">
        <v>1.7664714726403987E-2</v>
      </c>
      <c r="U31" s="261">
        <v>2.1163049113323965E-2</v>
      </c>
      <c r="V31" s="261">
        <v>5.6661379591210995E-2</v>
      </c>
      <c r="W31" s="261">
        <v>4.1280857921738204E-2</v>
      </c>
      <c r="X31" s="261">
        <v>1.9496798866560902E-2</v>
      </c>
      <c r="Y31" s="261">
        <v>7.0913095608587884E-2</v>
      </c>
      <c r="Z31" s="261">
        <v>4.5105576484106083E-2</v>
      </c>
      <c r="AA31" s="261">
        <v>2.8987102394832397E-2</v>
      </c>
      <c r="AB31" s="261">
        <v>2.0801436233838333E-3</v>
      </c>
      <c r="AC31" s="261">
        <v>7.1429017268297701E-2</v>
      </c>
      <c r="AD31" s="261">
        <v>2.1635795885740116E-2</v>
      </c>
      <c r="AE31" s="261">
        <v>2.778885005393289E-2</v>
      </c>
      <c r="AF31" s="261">
        <v>2.3434218607728676E-2</v>
      </c>
      <c r="AG31" s="261">
        <v>1.6648429069664121E-2</v>
      </c>
      <c r="AH31" s="261">
        <v>3.7135033315833933E-2</v>
      </c>
      <c r="AI31" s="261">
        <v>1.5846509482692905E-2</v>
      </c>
      <c r="AJ31" s="261">
        <v>3.8621045124074646E-2</v>
      </c>
      <c r="AK31" s="261">
        <v>6.4396535442409211E-2</v>
      </c>
      <c r="AL31" s="262">
        <v>4.9795415424903185E-2</v>
      </c>
    </row>
    <row r="32" spans="1:38" s="263" customFormat="1" ht="15" customHeight="1" x14ac:dyDescent="0.15">
      <c r="A32" s="264" t="s">
        <v>353</v>
      </c>
      <c r="B32" s="246" t="s">
        <v>498</v>
      </c>
      <c r="C32" s="260">
        <v>3.8697345335039586E-3</v>
      </c>
      <c r="D32" s="261">
        <v>2.7392214679135825E-3</v>
      </c>
      <c r="E32" s="261">
        <v>2.9185934623874804E-3</v>
      </c>
      <c r="F32" s="261">
        <v>5.1351491994108302E-3</v>
      </c>
      <c r="G32" s="261">
        <v>5.46950607346038E-3</v>
      </c>
      <c r="H32" s="261">
        <v>3.2542200783198033E-3</v>
      </c>
      <c r="I32" s="261">
        <v>4.7752614505460356E-3</v>
      </c>
      <c r="J32" s="261">
        <v>4.1500348289251632E-3</v>
      </c>
      <c r="K32" s="261">
        <v>1.4714161856964208E-2</v>
      </c>
      <c r="L32" s="261">
        <v>3.5142352997281703E-3</v>
      </c>
      <c r="M32" s="261">
        <v>5.0998503976487563E-3</v>
      </c>
      <c r="N32" s="261">
        <v>3.4477484454308316E-3</v>
      </c>
      <c r="O32" s="261">
        <v>1.8333246461637752E-3</v>
      </c>
      <c r="P32" s="261">
        <v>9.1050131353736814E-3</v>
      </c>
      <c r="Q32" s="261">
        <v>7.8979789672728277E-3</v>
      </c>
      <c r="R32" s="261">
        <v>5.6026128471644218E-3</v>
      </c>
      <c r="S32" s="261">
        <v>1.17731429424669E-2</v>
      </c>
      <c r="T32" s="261">
        <v>1.6498264176097937E-2</v>
      </c>
      <c r="U32" s="261">
        <v>2.1557715624206356E-3</v>
      </c>
      <c r="V32" s="261">
        <v>4.4326038172264586E-3</v>
      </c>
      <c r="W32" s="261">
        <v>7.8491409088957045E-3</v>
      </c>
      <c r="X32" s="261">
        <v>1.8532653187107208E-2</v>
      </c>
      <c r="Y32" s="261">
        <v>9.8097430790084882E-3</v>
      </c>
      <c r="Z32" s="261">
        <v>3.9210102452243545E-2</v>
      </c>
      <c r="AA32" s="261">
        <v>5.6424662939923466E-2</v>
      </c>
      <c r="AB32" s="261">
        <v>1.898354796864087E-3</v>
      </c>
      <c r="AC32" s="261">
        <v>8.0427167762915502E-3</v>
      </c>
      <c r="AD32" s="261">
        <v>0.20677080596897449</v>
      </c>
      <c r="AE32" s="261">
        <v>2.6877511684220343E-2</v>
      </c>
      <c r="AF32" s="261">
        <v>2.392815082852532E-2</v>
      </c>
      <c r="AG32" s="261">
        <v>1.4280550500475152E-2</v>
      </c>
      <c r="AH32" s="261">
        <v>6.3684074453295408E-2</v>
      </c>
      <c r="AI32" s="261">
        <v>4.3749940241771826E-2</v>
      </c>
      <c r="AJ32" s="261">
        <v>2.1806343559040351E-2</v>
      </c>
      <c r="AK32" s="261">
        <v>0</v>
      </c>
      <c r="AL32" s="262">
        <v>3.572448472221311E-2</v>
      </c>
    </row>
    <row r="33" spans="1:38" s="263" customFormat="1" ht="15" customHeight="1" x14ac:dyDescent="0.15">
      <c r="A33" s="264" t="s">
        <v>354</v>
      </c>
      <c r="B33" s="246" t="s">
        <v>475</v>
      </c>
      <c r="C33" s="260">
        <v>0</v>
      </c>
      <c r="D33" s="261">
        <v>0</v>
      </c>
      <c r="E33" s="261">
        <v>0</v>
      </c>
      <c r="F33" s="261">
        <v>0</v>
      </c>
      <c r="G33" s="261">
        <v>0</v>
      </c>
      <c r="H33" s="261">
        <v>0</v>
      </c>
      <c r="I33" s="261">
        <v>0</v>
      </c>
      <c r="J33" s="261">
        <v>0</v>
      </c>
      <c r="K33" s="261">
        <v>0</v>
      </c>
      <c r="L33" s="261">
        <v>0</v>
      </c>
      <c r="M33" s="261">
        <v>0</v>
      </c>
      <c r="N33" s="261">
        <v>0</v>
      </c>
      <c r="O33" s="261">
        <v>0</v>
      </c>
      <c r="P33" s="261">
        <v>0</v>
      </c>
      <c r="Q33" s="261">
        <v>0</v>
      </c>
      <c r="R33" s="261">
        <v>0</v>
      </c>
      <c r="S33" s="261">
        <v>0</v>
      </c>
      <c r="T33" s="261">
        <v>0</v>
      </c>
      <c r="U33" s="261">
        <v>0</v>
      </c>
      <c r="V33" s="261">
        <v>0</v>
      </c>
      <c r="W33" s="261">
        <v>0</v>
      </c>
      <c r="X33" s="261">
        <v>0</v>
      </c>
      <c r="Y33" s="261">
        <v>0</v>
      </c>
      <c r="Z33" s="261">
        <v>0</v>
      </c>
      <c r="AA33" s="261">
        <v>0</v>
      </c>
      <c r="AB33" s="261">
        <v>0</v>
      </c>
      <c r="AC33" s="261">
        <v>0</v>
      </c>
      <c r="AD33" s="261">
        <v>0</v>
      </c>
      <c r="AE33" s="261">
        <v>0</v>
      </c>
      <c r="AF33" s="261">
        <v>0</v>
      </c>
      <c r="AG33" s="261">
        <v>0</v>
      </c>
      <c r="AH33" s="261">
        <v>0</v>
      </c>
      <c r="AI33" s="261">
        <v>0</v>
      </c>
      <c r="AJ33" s="261">
        <v>0</v>
      </c>
      <c r="AK33" s="261">
        <v>0</v>
      </c>
      <c r="AL33" s="262">
        <v>0.1061205715489676</v>
      </c>
    </row>
    <row r="34" spans="1:38" s="263" customFormat="1" ht="15" customHeight="1" x14ac:dyDescent="0.15">
      <c r="A34" s="264" t="s">
        <v>355</v>
      </c>
      <c r="B34" s="246" t="s">
        <v>476</v>
      </c>
      <c r="C34" s="260">
        <v>0</v>
      </c>
      <c r="D34" s="261">
        <v>0</v>
      </c>
      <c r="E34" s="261">
        <v>5.195451567122216E-4</v>
      </c>
      <c r="F34" s="261">
        <v>7.6152907422814265E-7</v>
      </c>
      <c r="G34" s="261">
        <v>4.1062561616453966E-4</v>
      </c>
      <c r="H34" s="261">
        <v>1.6571915112811419E-4</v>
      </c>
      <c r="I34" s="261">
        <v>1.8955481215920241E-5</v>
      </c>
      <c r="J34" s="261">
        <v>1.3322089312230986E-4</v>
      </c>
      <c r="K34" s="261">
        <v>3.155171126601281E-4</v>
      </c>
      <c r="L34" s="261">
        <v>4.7689446325528162E-7</v>
      </c>
      <c r="M34" s="261">
        <v>5.0071656556327406E-4</v>
      </c>
      <c r="N34" s="261">
        <v>3.3310588083412741E-4</v>
      </c>
      <c r="O34" s="261">
        <v>4.0351414554269141E-5</v>
      </c>
      <c r="P34" s="261">
        <v>6.4034069129555084E-4</v>
      </c>
      <c r="Q34" s="261">
        <v>3.5627768244565847E-4</v>
      </c>
      <c r="R34" s="261">
        <v>1.4931626947927278E-3</v>
      </c>
      <c r="S34" s="261">
        <v>1.3500618408172943E-3</v>
      </c>
      <c r="T34" s="261">
        <v>2.5413945952258155E-3</v>
      </c>
      <c r="U34" s="261">
        <v>1.4288367882227089E-4</v>
      </c>
      <c r="V34" s="261">
        <v>2.4575649672863476E-4</v>
      </c>
      <c r="W34" s="261">
        <v>1.4927070086016904E-4</v>
      </c>
      <c r="X34" s="261">
        <v>6.4043399486207449E-4</v>
      </c>
      <c r="Y34" s="261">
        <v>2.4233003488467248E-4</v>
      </c>
      <c r="Z34" s="261">
        <v>2.5091736225281116E-4</v>
      </c>
      <c r="AA34" s="261">
        <v>2.3316574725008933E-4</v>
      </c>
      <c r="AB34" s="261">
        <v>6.9804796980873147E-7</v>
      </c>
      <c r="AC34" s="261">
        <v>5.5562470237192723E-4</v>
      </c>
      <c r="AD34" s="261">
        <v>5.6187031496064124E-3</v>
      </c>
      <c r="AE34" s="261">
        <v>8.9332202529232119E-5</v>
      </c>
      <c r="AF34" s="261">
        <v>2.0254425156304499E-6</v>
      </c>
      <c r="AG34" s="261">
        <v>1.0455779858822312E-4</v>
      </c>
      <c r="AH34" s="261">
        <v>0</v>
      </c>
      <c r="AI34" s="261">
        <v>4.9372287362329386E-4</v>
      </c>
      <c r="AJ34" s="261">
        <v>5.199157981039149E-4</v>
      </c>
      <c r="AK34" s="261">
        <v>0</v>
      </c>
      <c r="AL34" s="262">
        <v>2.5709440972814957E-3</v>
      </c>
    </row>
    <row r="35" spans="1:38" s="263" customFormat="1" ht="15" customHeight="1" x14ac:dyDescent="0.15">
      <c r="A35" s="264" t="s">
        <v>356</v>
      </c>
      <c r="B35" s="246" t="s">
        <v>499</v>
      </c>
      <c r="C35" s="260">
        <v>0</v>
      </c>
      <c r="D35" s="261">
        <v>0</v>
      </c>
      <c r="E35" s="261">
        <v>0</v>
      </c>
      <c r="F35" s="261">
        <v>0</v>
      </c>
      <c r="G35" s="261">
        <v>0</v>
      </c>
      <c r="H35" s="261">
        <v>0</v>
      </c>
      <c r="I35" s="261">
        <v>0</v>
      </c>
      <c r="J35" s="261">
        <v>4.1717380417129034E-7</v>
      </c>
      <c r="K35" s="261">
        <v>9.6438697266302287E-6</v>
      </c>
      <c r="L35" s="261">
        <v>0</v>
      </c>
      <c r="M35" s="261">
        <v>0</v>
      </c>
      <c r="N35" s="261">
        <v>2.0015375144006455E-6</v>
      </c>
      <c r="O35" s="261">
        <v>0</v>
      </c>
      <c r="P35" s="261">
        <v>0</v>
      </c>
      <c r="Q35" s="261">
        <v>0</v>
      </c>
      <c r="R35" s="261">
        <v>0</v>
      </c>
      <c r="S35" s="261">
        <v>0</v>
      </c>
      <c r="T35" s="261">
        <v>0</v>
      </c>
      <c r="U35" s="261">
        <v>0</v>
      </c>
      <c r="V35" s="261">
        <v>1.1318313050848571E-6</v>
      </c>
      <c r="W35" s="261">
        <v>1.4168915675428375E-6</v>
      </c>
      <c r="X35" s="261">
        <v>3.1929917155704755E-5</v>
      </c>
      <c r="Y35" s="261">
        <v>0</v>
      </c>
      <c r="Z35" s="261">
        <v>2.2357381282913634E-5</v>
      </c>
      <c r="AA35" s="261">
        <v>1.1994375687105432E-4</v>
      </c>
      <c r="AB35" s="261">
        <v>8.4636560685461087E-6</v>
      </c>
      <c r="AC35" s="261">
        <v>3.9045208714712573E-4</v>
      </c>
      <c r="AD35" s="261">
        <v>4.1131681358054777E-4</v>
      </c>
      <c r="AE35" s="261">
        <v>1.5324887775704348E-5</v>
      </c>
      <c r="AF35" s="261">
        <v>1.1613350520343747E-5</v>
      </c>
      <c r="AG35" s="261">
        <v>1.3566539920805611E-2</v>
      </c>
      <c r="AH35" s="261">
        <v>5.7787855704632402E-6</v>
      </c>
      <c r="AI35" s="261">
        <v>2.0619095906677616E-5</v>
      </c>
      <c r="AJ35" s="261">
        <v>2.5329879310474215E-4</v>
      </c>
      <c r="AK35" s="261">
        <v>0</v>
      </c>
      <c r="AL35" s="262">
        <v>1.3504364009267702E-4</v>
      </c>
    </row>
    <row r="36" spans="1:38" s="263" customFormat="1" ht="15" customHeight="1" x14ac:dyDescent="0.15">
      <c r="A36" s="264" t="s">
        <v>357</v>
      </c>
      <c r="B36" s="246" t="s">
        <v>478</v>
      </c>
      <c r="C36" s="260">
        <v>2.1190478372077977E-3</v>
      </c>
      <c r="D36" s="261">
        <v>1.639747734722811E-3</v>
      </c>
      <c r="E36" s="261">
        <v>1.5090647684631196E-3</v>
      </c>
      <c r="F36" s="261">
        <v>1.2557868277046816E-2</v>
      </c>
      <c r="G36" s="261">
        <v>2.1035518211336523E-3</v>
      </c>
      <c r="H36" s="261">
        <v>9.1946537051875213E-4</v>
      </c>
      <c r="I36" s="261">
        <v>1.5733893751361501E-3</v>
      </c>
      <c r="J36" s="261">
        <v>1.1193485413874061E-3</v>
      </c>
      <c r="K36" s="261">
        <v>1.348042523309833E-3</v>
      </c>
      <c r="L36" s="261">
        <v>4.4103199961848444E-4</v>
      </c>
      <c r="M36" s="261">
        <v>1.2638923748223144E-3</v>
      </c>
      <c r="N36" s="261">
        <v>4.698108930676915E-4</v>
      </c>
      <c r="O36" s="261">
        <v>1.5469408766857257E-3</v>
      </c>
      <c r="P36" s="261">
        <v>3.0002148275973429E-4</v>
      </c>
      <c r="Q36" s="261">
        <v>9.5004218503396678E-4</v>
      </c>
      <c r="R36" s="261">
        <v>3.3568826948815098E-4</v>
      </c>
      <c r="S36" s="261">
        <v>4.5255383041112502E-4</v>
      </c>
      <c r="T36" s="261">
        <v>1.0680121836105138E-4</v>
      </c>
      <c r="U36" s="261">
        <v>5.1693909091481518E-5</v>
      </c>
      <c r="V36" s="261">
        <v>5.4012074267923717E-4</v>
      </c>
      <c r="W36" s="261">
        <v>8.6707012171317757E-4</v>
      </c>
      <c r="X36" s="261">
        <v>3.5712344175460788E-3</v>
      </c>
      <c r="Y36" s="261">
        <v>1.9889271284498247E-3</v>
      </c>
      <c r="Z36" s="261">
        <v>6.8565387522844553E-4</v>
      </c>
      <c r="AA36" s="261">
        <v>3.7492809719649094E-3</v>
      </c>
      <c r="AB36" s="261">
        <v>1.6303142081190808E-4</v>
      </c>
      <c r="AC36" s="261">
        <v>1.26470018445987E-3</v>
      </c>
      <c r="AD36" s="261">
        <v>1.3268381522309595E-3</v>
      </c>
      <c r="AE36" s="261">
        <v>1.4773588255883132E-6</v>
      </c>
      <c r="AF36" s="261">
        <v>1.4469200064460806E-3</v>
      </c>
      <c r="AG36" s="261">
        <v>1.0450986946918491E-3</v>
      </c>
      <c r="AH36" s="261">
        <v>0</v>
      </c>
      <c r="AI36" s="261">
        <v>1.9663906085644707E-3</v>
      </c>
      <c r="AJ36" s="261">
        <v>3.0818876911624269E-3</v>
      </c>
      <c r="AK36" s="261">
        <v>0</v>
      </c>
      <c r="AL36" s="262">
        <v>2.4722188349723045E-4</v>
      </c>
    </row>
    <row r="37" spans="1:38" s="263" customFormat="1" ht="15" customHeight="1" x14ac:dyDescent="0.15">
      <c r="A37" s="264" t="s">
        <v>358</v>
      </c>
      <c r="B37" s="246" t="s">
        <v>479</v>
      </c>
      <c r="C37" s="260">
        <v>5.1560115889286287E-2</v>
      </c>
      <c r="D37" s="261">
        <v>1.2070054755735894E-2</v>
      </c>
      <c r="E37" s="261">
        <v>2.205359471652097E-2</v>
      </c>
      <c r="F37" s="261">
        <v>1.2200139994428146E-2</v>
      </c>
      <c r="G37" s="261">
        <v>3.2905372201067866E-2</v>
      </c>
      <c r="H37" s="261">
        <v>3.1601425972226906E-2</v>
      </c>
      <c r="I37" s="261">
        <v>5.0428925811032851E-2</v>
      </c>
      <c r="J37" s="261">
        <v>2.8069437663956937E-2</v>
      </c>
      <c r="K37" s="261">
        <v>6.7472663733099361E-2</v>
      </c>
      <c r="L37" s="261">
        <v>3.2066192951499831E-2</v>
      </c>
      <c r="M37" s="261">
        <v>5.8775764768500695E-2</v>
      </c>
      <c r="N37" s="261">
        <v>1.842140070597564E-2</v>
      </c>
      <c r="O37" s="261">
        <v>1.9067302528434863E-2</v>
      </c>
      <c r="P37" s="261">
        <v>3.3284789433852054E-2</v>
      </c>
      <c r="Q37" s="261">
        <v>4.2150507723061607E-2</v>
      </c>
      <c r="R37" s="261">
        <v>4.7248511240880448E-2</v>
      </c>
      <c r="S37" s="261">
        <v>4.3892280485614096E-2</v>
      </c>
      <c r="T37" s="261">
        <v>4.0254966621578223E-2</v>
      </c>
      <c r="U37" s="261">
        <v>2.8913026900072553E-2</v>
      </c>
      <c r="V37" s="261">
        <v>3.9109082038047291E-2</v>
      </c>
      <c r="W37" s="261">
        <v>0.14539053840987159</v>
      </c>
      <c r="X37" s="261">
        <v>0.14323078112575693</v>
      </c>
      <c r="Y37" s="261">
        <v>6.2407676588656175E-2</v>
      </c>
      <c r="Z37" s="261">
        <v>8.9419293566765048E-2</v>
      </c>
      <c r="AA37" s="261">
        <v>0.12511141475275378</v>
      </c>
      <c r="AB37" s="261">
        <v>1.852516079426134E-2</v>
      </c>
      <c r="AC37" s="261">
        <v>0.1664200279127456</v>
      </c>
      <c r="AD37" s="261">
        <v>0.16429673211620296</v>
      </c>
      <c r="AE37" s="261">
        <v>8.7200333480460107E-2</v>
      </c>
      <c r="AF37" s="261">
        <v>8.769020375497813E-2</v>
      </c>
      <c r="AG37" s="261">
        <v>4.8390937370455779E-2</v>
      </c>
      <c r="AH37" s="261">
        <v>7.6562387036351265E-2</v>
      </c>
      <c r="AI37" s="261">
        <v>0.15820683114519354</v>
      </c>
      <c r="AJ37" s="261">
        <v>3.9574366450350416E-2</v>
      </c>
      <c r="AK37" s="261">
        <v>0</v>
      </c>
      <c r="AL37" s="262">
        <v>2.9592821470602819E-2</v>
      </c>
    </row>
    <row r="38" spans="1:38" s="263" customFormat="1" ht="15" customHeight="1" x14ac:dyDescent="0.15">
      <c r="A38" s="264" t="s">
        <v>359</v>
      </c>
      <c r="B38" s="246" t="s">
        <v>500</v>
      </c>
      <c r="C38" s="260">
        <v>3.2068850015591952E-4</v>
      </c>
      <c r="D38" s="261">
        <v>4.649429004863829E-3</v>
      </c>
      <c r="E38" s="261">
        <v>1.1150776735269904E-4</v>
      </c>
      <c r="F38" s="261">
        <v>1.1486396869607818E-3</v>
      </c>
      <c r="G38" s="261">
        <v>2.3365260831682692E-4</v>
      </c>
      <c r="H38" s="261">
        <v>2.2687714389766194E-4</v>
      </c>
      <c r="I38" s="261">
        <v>2.0466853660307645E-4</v>
      </c>
      <c r="J38" s="261">
        <v>1.4268361599741475E-4</v>
      </c>
      <c r="K38" s="261">
        <v>2.2059365515447475E-4</v>
      </c>
      <c r="L38" s="261">
        <v>8.4887214459440131E-5</v>
      </c>
      <c r="M38" s="261">
        <v>2.0520387906260065E-4</v>
      </c>
      <c r="N38" s="261">
        <v>5.9862651159865967E-5</v>
      </c>
      <c r="O38" s="261">
        <v>3.0395332588774575E-5</v>
      </c>
      <c r="P38" s="261">
        <v>9.7576309430369879E-5</v>
      </c>
      <c r="Q38" s="261">
        <v>1.162537496489853E-4</v>
      </c>
      <c r="R38" s="261">
        <v>3.2650823561790993E-4</v>
      </c>
      <c r="S38" s="261">
        <v>1.7875234077260616E-4</v>
      </c>
      <c r="T38" s="261">
        <v>1.6531076964996448E-4</v>
      </c>
      <c r="U38" s="261">
        <v>9.7343015279218814E-5</v>
      </c>
      <c r="V38" s="261">
        <v>1.623195195016906E-4</v>
      </c>
      <c r="W38" s="261">
        <v>3.7320317208987264E-4</v>
      </c>
      <c r="X38" s="261">
        <v>2.0089673846261606E-4</v>
      </c>
      <c r="Y38" s="261">
        <v>7.2302724709337666E-5</v>
      </c>
      <c r="Z38" s="261">
        <v>7.1472513263699648E-4</v>
      </c>
      <c r="AA38" s="261">
        <v>2.8073581919298352E-4</v>
      </c>
      <c r="AB38" s="261">
        <v>7.2182935456688324E-4</v>
      </c>
      <c r="AC38" s="261">
        <v>4.4560376538790446E-4</v>
      </c>
      <c r="AD38" s="261">
        <v>8.224685634649672E-3</v>
      </c>
      <c r="AE38" s="261">
        <v>4.1413434097670887E-4</v>
      </c>
      <c r="AF38" s="261">
        <v>9.2672438501061848E-3</v>
      </c>
      <c r="AG38" s="261">
        <v>2.3412509657185727E-2</v>
      </c>
      <c r="AH38" s="261">
        <v>2.4242831008889072E-3</v>
      </c>
      <c r="AI38" s="261">
        <v>1.9217478764694512E-3</v>
      </c>
      <c r="AJ38" s="261">
        <v>1.3022221607962634E-2</v>
      </c>
      <c r="AK38" s="261">
        <v>0</v>
      </c>
      <c r="AL38" s="262">
        <v>3.5734013917155653E-3</v>
      </c>
    </row>
    <row r="39" spans="1:38" s="263" customFormat="1" ht="15" customHeight="1" x14ac:dyDescent="0.15">
      <c r="A39" s="264" t="s">
        <v>360</v>
      </c>
      <c r="B39" s="246" t="s">
        <v>501</v>
      </c>
      <c r="C39" s="260">
        <v>2.0130846533811201E-4</v>
      </c>
      <c r="D39" s="261">
        <v>2.8948117723158392E-4</v>
      </c>
      <c r="E39" s="261">
        <v>4.7067696975984603E-3</v>
      </c>
      <c r="F39" s="261">
        <v>1.0239075706778306E-3</v>
      </c>
      <c r="G39" s="261">
        <v>1.0284483356397106E-3</v>
      </c>
      <c r="H39" s="261">
        <v>6.0872650951602505E-4</v>
      </c>
      <c r="I39" s="261">
        <v>1.2828934592191187E-3</v>
      </c>
      <c r="J39" s="261">
        <v>7.6756927476267394E-4</v>
      </c>
      <c r="K39" s="261">
        <v>7.9136553249392204E-4</v>
      </c>
      <c r="L39" s="261">
        <v>2.6372263818017074E-4</v>
      </c>
      <c r="M39" s="261">
        <v>7.5099332117802096E-4</v>
      </c>
      <c r="N39" s="261">
        <v>1.5838833530623775E-4</v>
      </c>
      <c r="O39" s="261">
        <v>2.2723292956540532E-4</v>
      </c>
      <c r="P39" s="261">
        <v>7.7280893401984556E-4</v>
      </c>
      <c r="Q39" s="261">
        <v>1.0000273113955692E-3</v>
      </c>
      <c r="R39" s="261">
        <v>1.0202222651334058E-3</v>
      </c>
      <c r="S39" s="261">
        <v>8.8254062378858276E-4</v>
      </c>
      <c r="T39" s="261">
        <v>8.6605691848074657E-4</v>
      </c>
      <c r="U39" s="261">
        <v>1.6880671812678275E-4</v>
      </c>
      <c r="V39" s="261">
        <v>1.0125755946401077E-3</v>
      </c>
      <c r="W39" s="261">
        <v>1.2169757997894954E-3</v>
      </c>
      <c r="X39" s="261">
        <v>3.1203763435841609E-4</v>
      </c>
      <c r="Y39" s="261">
        <v>2.9035183920039791E-3</v>
      </c>
      <c r="Z39" s="261">
        <v>2.2069869240803463E-3</v>
      </c>
      <c r="AA39" s="261">
        <v>3.3421574231398939E-3</v>
      </c>
      <c r="AB39" s="261">
        <v>2.182432230114679E-4</v>
      </c>
      <c r="AC39" s="261">
        <v>1.7922170150216079E-3</v>
      </c>
      <c r="AD39" s="261">
        <v>2.1408555914364763E-3</v>
      </c>
      <c r="AE39" s="261">
        <v>2.8888714276294409E-3</v>
      </c>
      <c r="AF39" s="261">
        <v>3.2818781945041426E-3</v>
      </c>
      <c r="AG39" s="261">
        <v>2.3685024985492294E-3</v>
      </c>
      <c r="AH39" s="261">
        <v>4.534963891980711E-3</v>
      </c>
      <c r="AI39" s="261">
        <v>1.5334175005921231E-3</v>
      </c>
      <c r="AJ39" s="261">
        <v>1.7276922543810198E-3</v>
      </c>
      <c r="AK39" s="261">
        <v>0</v>
      </c>
      <c r="AL39" s="262">
        <v>1.2093669463851291E-4</v>
      </c>
    </row>
    <row r="40" spans="1:38" s="263" customFormat="1" ht="15" customHeight="1" x14ac:dyDescent="0.15">
      <c r="A40" s="264" t="s">
        <v>361</v>
      </c>
      <c r="B40" s="246" t="s">
        <v>502</v>
      </c>
      <c r="C40" s="260">
        <v>7.8565096820369246E-3</v>
      </c>
      <c r="D40" s="261">
        <v>9.5626944041912347E-5</v>
      </c>
      <c r="E40" s="261">
        <v>6.8238649039458464E-4</v>
      </c>
      <c r="F40" s="261">
        <v>8.4224481002070726E-3</v>
      </c>
      <c r="G40" s="261">
        <v>6.9741534992116107E-3</v>
      </c>
      <c r="H40" s="261">
        <v>5.2628319254149885E-3</v>
      </c>
      <c r="I40" s="261">
        <v>3.5317143354098523E-3</v>
      </c>
      <c r="J40" s="261">
        <v>6.4259723049503881E-3</v>
      </c>
      <c r="K40" s="261">
        <v>7.643595405098561E-4</v>
      </c>
      <c r="L40" s="261">
        <v>1.8431398731460727E-2</v>
      </c>
      <c r="M40" s="261">
        <v>8.3426516943965797E-3</v>
      </c>
      <c r="N40" s="261">
        <v>8.6668742705855208E-3</v>
      </c>
      <c r="O40" s="261">
        <v>4.863370344579997E-3</v>
      </c>
      <c r="P40" s="261">
        <v>3.9025170633488673E-3</v>
      </c>
      <c r="Q40" s="261">
        <v>4.7620929639834398E-3</v>
      </c>
      <c r="R40" s="261">
        <v>5.2854000617033224E-4</v>
      </c>
      <c r="S40" s="261">
        <v>1.7773013427297838E-3</v>
      </c>
      <c r="T40" s="261">
        <v>6.8347914091922033E-3</v>
      </c>
      <c r="U40" s="261">
        <v>4.3319163494427796E-4</v>
      </c>
      <c r="V40" s="261">
        <v>1.4611061082360111E-3</v>
      </c>
      <c r="W40" s="261">
        <v>1.2620956745306444E-2</v>
      </c>
      <c r="X40" s="261">
        <v>4.1492562529768535E-3</v>
      </c>
      <c r="Y40" s="261">
        <v>7.5115058525902206E-3</v>
      </c>
      <c r="Z40" s="261">
        <v>4.649375147253435E-3</v>
      </c>
      <c r="AA40" s="261">
        <v>1.1145610613875532E-2</v>
      </c>
      <c r="AB40" s="261">
        <v>2.47854502162139E-3</v>
      </c>
      <c r="AC40" s="261">
        <v>1.5842050705596588E-3</v>
      </c>
      <c r="AD40" s="261">
        <v>5.2719940474606616E-3</v>
      </c>
      <c r="AE40" s="261">
        <v>2.6607325364494931E-4</v>
      </c>
      <c r="AF40" s="261">
        <v>6.6551453314304069E-3</v>
      </c>
      <c r="AG40" s="261">
        <v>3.0052238287164843E-3</v>
      </c>
      <c r="AH40" s="261">
        <v>1.2849459932243327E-2</v>
      </c>
      <c r="AI40" s="261">
        <v>4.5723289926014495E-3</v>
      </c>
      <c r="AJ40" s="261">
        <v>5.6096808222824398E-3</v>
      </c>
      <c r="AK40" s="261">
        <v>4.8909588543903572E-4</v>
      </c>
      <c r="AL40" s="262">
        <v>0</v>
      </c>
    </row>
    <row r="41" spans="1:38" s="263" customFormat="1" ht="15" customHeight="1" x14ac:dyDescent="0.15">
      <c r="A41" s="266" t="s">
        <v>362</v>
      </c>
      <c r="B41" s="267" t="s">
        <v>409</v>
      </c>
      <c r="C41" s="268">
        <v>0.43983305426933111</v>
      </c>
      <c r="D41" s="269">
        <v>0.76570014250130292</v>
      </c>
      <c r="E41" s="269">
        <v>0.41532588750171318</v>
      </c>
      <c r="F41" s="269">
        <v>0.41037881629189915</v>
      </c>
      <c r="G41" s="269">
        <v>0.44101944894162903</v>
      </c>
      <c r="H41" s="269">
        <v>0.73514129043620091</v>
      </c>
      <c r="I41" s="269">
        <v>0.55374301095787237</v>
      </c>
      <c r="J41" s="269">
        <v>0.58977294349085752</v>
      </c>
      <c r="K41" s="269">
        <v>0.61561033147290301</v>
      </c>
      <c r="L41" s="269">
        <v>0.53418436739949449</v>
      </c>
      <c r="M41" s="269">
        <v>0.50927913096698796</v>
      </c>
      <c r="N41" s="269">
        <v>0.69984212872855167</v>
      </c>
      <c r="O41" s="269">
        <v>0.76228103208259568</v>
      </c>
      <c r="P41" s="269">
        <v>0.49776287070046432</v>
      </c>
      <c r="Q41" s="269">
        <v>0.51285426122622257</v>
      </c>
      <c r="R41" s="269">
        <v>0.63089490237335832</v>
      </c>
      <c r="S41" s="269">
        <v>0.62513655733338613</v>
      </c>
      <c r="T41" s="269">
        <v>0.6908626266287794</v>
      </c>
      <c r="U41" s="269">
        <v>0.82967445518065497</v>
      </c>
      <c r="V41" s="269">
        <v>0.57818243344950526</v>
      </c>
      <c r="W41" s="269">
        <v>0.50600260339343495</v>
      </c>
      <c r="X41" s="269">
        <v>0.51200603682741286</v>
      </c>
      <c r="Y41" s="269">
        <v>0.35899429512982806</v>
      </c>
      <c r="Z41" s="269">
        <v>0.30770747852579178</v>
      </c>
      <c r="AA41" s="269">
        <v>0.37512462784321093</v>
      </c>
      <c r="AB41" s="269">
        <v>0.15188243038443089</v>
      </c>
      <c r="AC41" s="269">
        <v>0.47754294580709317</v>
      </c>
      <c r="AD41" s="269">
        <v>0.50594072461305117</v>
      </c>
      <c r="AE41" s="269">
        <v>0.27128252616837634</v>
      </c>
      <c r="AF41" s="269">
        <v>0.26730438399418799</v>
      </c>
      <c r="AG41" s="269">
        <v>0.41328755529584593</v>
      </c>
      <c r="AH41" s="269">
        <v>0.37816381028519402</v>
      </c>
      <c r="AI41" s="269">
        <v>0.41980806464641551</v>
      </c>
      <c r="AJ41" s="269">
        <v>0.45706123503189799</v>
      </c>
      <c r="AK41" s="269">
        <v>1</v>
      </c>
      <c r="AL41" s="270">
        <v>0.3499828999998108</v>
      </c>
    </row>
    <row r="42" spans="1:38" s="263" customFormat="1" ht="15" customHeight="1" x14ac:dyDescent="0.15">
      <c r="A42" s="258" t="s">
        <v>363</v>
      </c>
      <c r="B42" s="259" t="s">
        <v>410</v>
      </c>
      <c r="C42" s="271">
        <v>1.7067529496671884E-3</v>
      </c>
      <c r="D42" s="272">
        <v>1.3509898718769915E-3</v>
      </c>
      <c r="E42" s="272">
        <v>1.2822288166223718E-2</v>
      </c>
      <c r="F42" s="272">
        <v>3.2648528313333675E-2</v>
      </c>
      <c r="G42" s="272">
        <v>1.7688105424056872E-2</v>
      </c>
      <c r="H42" s="272">
        <v>4.9073381730237436E-3</v>
      </c>
      <c r="I42" s="272">
        <v>9.127971873274375E-3</v>
      </c>
      <c r="J42" s="272">
        <v>8.6387740869540795E-3</v>
      </c>
      <c r="K42" s="272">
        <v>9.8194007826529033E-3</v>
      </c>
      <c r="L42" s="272">
        <v>5.6084696456674141E-3</v>
      </c>
      <c r="M42" s="272">
        <v>1.1493828102297959E-2</v>
      </c>
      <c r="N42" s="272">
        <v>3.0188022766154867E-3</v>
      </c>
      <c r="O42" s="272">
        <v>3.8114224371434478E-3</v>
      </c>
      <c r="P42" s="272">
        <v>1.1985133368623096E-2</v>
      </c>
      <c r="Q42" s="272">
        <v>1.1625389727815053E-2</v>
      </c>
      <c r="R42" s="272">
        <v>1.1371340804318345E-2</v>
      </c>
      <c r="S42" s="272">
        <v>1.2829226756977629E-2</v>
      </c>
      <c r="T42" s="272">
        <v>7.6020450365411E-3</v>
      </c>
      <c r="U42" s="272">
        <v>4.6336737499536491E-3</v>
      </c>
      <c r="V42" s="272">
        <v>1.2169402750241632E-2</v>
      </c>
      <c r="W42" s="272">
        <v>1.1736392709612237E-2</v>
      </c>
      <c r="X42" s="272">
        <v>8.7607029788771256E-3</v>
      </c>
      <c r="Y42" s="272">
        <v>1.8044470436415647E-2</v>
      </c>
      <c r="Z42" s="272">
        <v>1.3666865298535891E-2</v>
      </c>
      <c r="AA42" s="272">
        <v>2.6152356266419426E-2</v>
      </c>
      <c r="AB42" s="272">
        <v>8.566705926785277E-4</v>
      </c>
      <c r="AC42" s="272">
        <v>6.0351021190391332E-3</v>
      </c>
      <c r="AD42" s="272">
        <v>6.1402838820238947E-3</v>
      </c>
      <c r="AE42" s="272">
        <v>8.4606450656571405E-3</v>
      </c>
      <c r="AF42" s="272">
        <v>3.7005518042380818E-3</v>
      </c>
      <c r="AG42" s="272">
        <v>8.5760139903567015E-3</v>
      </c>
      <c r="AH42" s="272">
        <v>3.5063834013300328E-2</v>
      </c>
      <c r="AI42" s="272">
        <v>8.6713518884941332E-3</v>
      </c>
      <c r="AJ42" s="272">
        <v>1.4787427987993934E-2</v>
      </c>
      <c r="AK42" s="272">
        <v>0</v>
      </c>
      <c r="AL42" s="273">
        <v>1.9978377602711001E-3</v>
      </c>
    </row>
    <row r="43" spans="1:38" s="263" customFormat="1" ht="15" customHeight="1" x14ac:dyDescent="0.15">
      <c r="A43" s="264" t="s">
        <v>364</v>
      </c>
      <c r="B43" s="274" t="s">
        <v>411</v>
      </c>
      <c r="C43" s="260">
        <v>0.16536788253461318</v>
      </c>
      <c r="D43" s="261">
        <v>9.5748789637987011E-2</v>
      </c>
      <c r="E43" s="261">
        <v>0.23704501680128418</v>
      </c>
      <c r="F43" s="261">
        <v>0.18430110986516493</v>
      </c>
      <c r="G43" s="261">
        <v>0.24261733129527963</v>
      </c>
      <c r="H43" s="261">
        <v>0.11967056492700658</v>
      </c>
      <c r="I43" s="261">
        <v>0.30030539855482397</v>
      </c>
      <c r="J43" s="261">
        <v>0.17812098406619917</v>
      </c>
      <c r="K43" s="261">
        <v>0.10878408164869451</v>
      </c>
      <c r="L43" s="261">
        <v>8.2953598168725259E-2</v>
      </c>
      <c r="M43" s="261">
        <v>0.19829306570682015</v>
      </c>
      <c r="N43" s="261">
        <v>0.14119277625095678</v>
      </c>
      <c r="O43" s="261">
        <v>0.14964881384996417</v>
      </c>
      <c r="P43" s="261">
        <v>0.29813860838052286</v>
      </c>
      <c r="Q43" s="261">
        <v>0.24835993171518411</v>
      </c>
      <c r="R43" s="261">
        <v>0.21890536974273267</v>
      </c>
      <c r="S43" s="261">
        <v>0.20921511131614706</v>
      </c>
      <c r="T43" s="261">
        <v>0.19797570333103026</v>
      </c>
      <c r="U43" s="261">
        <v>0.10376537349395905</v>
      </c>
      <c r="V43" s="261">
        <v>0.26048820289519736</v>
      </c>
      <c r="W43" s="261">
        <v>0.34501188235798247</v>
      </c>
      <c r="X43" s="261">
        <v>0.1072647290322071</v>
      </c>
      <c r="Y43" s="261">
        <v>0.44722057149922945</v>
      </c>
      <c r="Z43" s="261">
        <v>0.43820669773501741</v>
      </c>
      <c r="AA43" s="261">
        <v>0.30457411579886395</v>
      </c>
      <c r="AB43" s="261">
        <v>2.8849198973732403E-2</v>
      </c>
      <c r="AC43" s="261">
        <v>0.3446040631265202</v>
      </c>
      <c r="AD43" s="261">
        <v>0.17229479762447725</v>
      </c>
      <c r="AE43" s="261">
        <v>0.34685320556977284</v>
      </c>
      <c r="AF43" s="261">
        <v>0.52463197502066161</v>
      </c>
      <c r="AG43" s="261">
        <v>0.50999770084866791</v>
      </c>
      <c r="AH43" s="261">
        <v>0.53350840164219049</v>
      </c>
      <c r="AI43" s="261">
        <v>0.33746606617785163</v>
      </c>
      <c r="AJ43" s="261">
        <v>0.3057834983048871</v>
      </c>
      <c r="AK43" s="261">
        <v>0</v>
      </c>
      <c r="AL43" s="262">
        <v>7.4225655400160908E-3</v>
      </c>
    </row>
    <row r="44" spans="1:38" s="263" customFormat="1" ht="15" customHeight="1" x14ac:dyDescent="0.15">
      <c r="A44" s="264" t="s">
        <v>365</v>
      </c>
      <c r="B44" s="265" t="s">
        <v>11</v>
      </c>
      <c r="C44" s="260">
        <v>0.25255569775576397</v>
      </c>
      <c r="D44" s="261">
        <v>3.2757067367373792E-2</v>
      </c>
      <c r="E44" s="261">
        <v>0.23173490009727593</v>
      </c>
      <c r="F44" s="261">
        <v>0.19645714463404404</v>
      </c>
      <c r="G44" s="261">
        <v>0.12579012267515655</v>
      </c>
      <c r="H44" s="261">
        <v>7.7183778234154898E-2</v>
      </c>
      <c r="I44" s="261">
        <v>5.0364586939377924E-3</v>
      </c>
      <c r="J44" s="261">
        <v>0.1058738173377026</v>
      </c>
      <c r="K44" s="261">
        <v>3.7669444448390384E-2</v>
      </c>
      <c r="L44" s="261">
        <v>0.20298392865658829</v>
      </c>
      <c r="M44" s="261">
        <v>0.12132263852193576</v>
      </c>
      <c r="N44" s="261">
        <v>9.8869848521972961E-2</v>
      </c>
      <c r="O44" s="261">
        <v>6.103816166217374E-2</v>
      </c>
      <c r="P44" s="261">
        <v>6.7583568637417352E-2</v>
      </c>
      <c r="Q44" s="261">
        <v>0.10252208189601403</v>
      </c>
      <c r="R44" s="261">
        <v>-2.2281038657797368E-2</v>
      </c>
      <c r="S44" s="261">
        <v>-8.1382979387642999E-3</v>
      </c>
      <c r="T44" s="261">
        <v>-6.4527155243720869E-3</v>
      </c>
      <c r="U44" s="261">
        <v>9.2885252989693759E-3</v>
      </c>
      <c r="V44" s="261">
        <v>2.9228974149447411E-2</v>
      </c>
      <c r="W44" s="261">
        <v>3.1905199331358693E-2</v>
      </c>
      <c r="X44" s="261">
        <v>-3.9496913754039388E-3</v>
      </c>
      <c r="Y44" s="261">
        <v>4.9316065824721748E-2</v>
      </c>
      <c r="Z44" s="261">
        <v>8.6136225519782617E-2</v>
      </c>
      <c r="AA44" s="261">
        <v>0.21370563557827216</v>
      </c>
      <c r="AB44" s="261">
        <v>0.38553177855446996</v>
      </c>
      <c r="AC44" s="261">
        <v>3.1430465880629498E-2</v>
      </c>
      <c r="AD44" s="261">
        <v>0.13550027104349288</v>
      </c>
      <c r="AE44" s="261">
        <v>0</v>
      </c>
      <c r="AF44" s="261">
        <v>1.1342753840547707E-2</v>
      </c>
      <c r="AG44" s="261">
        <v>1.3144809049950166E-2</v>
      </c>
      <c r="AH44" s="261">
        <v>-8.0688150994383499E-3</v>
      </c>
      <c r="AI44" s="261">
        <v>6.783623427315609E-2</v>
      </c>
      <c r="AJ44" s="261">
        <v>2.4388429322287592E-2</v>
      </c>
      <c r="AK44" s="261">
        <v>0</v>
      </c>
      <c r="AL44" s="262">
        <v>0.57551776051586956</v>
      </c>
    </row>
    <row r="45" spans="1:38" s="263" customFormat="1" ht="15" customHeight="1" x14ac:dyDescent="0.15">
      <c r="A45" s="264" t="s">
        <v>366</v>
      </c>
      <c r="B45" s="265" t="s">
        <v>412</v>
      </c>
      <c r="C45" s="260">
        <v>0.20972248103600871</v>
      </c>
      <c r="D45" s="261">
        <v>9.5160854598457453E-2</v>
      </c>
      <c r="E45" s="261">
        <v>8.2351143642658803E-2</v>
      </c>
      <c r="F45" s="261">
        <v>0.14291229025426821</v>
      </c>
      <c r="G45" s="261">
        <v>0.12041475599130511</v>
      </c>
      <c r="H45" s="261">
        <v>5.105249879879302E-2</v>
      </c>
      <c r="I45" s="261">
        <v>0.10629545727037693</v>
      </c>
      <c r="J45" s="261">
        <v>7.8331015814143173E-2</v>
      </c>
      <c r="K45" s="261">
        <v>0.22308125268027762</v>
      </c>
      <c r="L45" s="261">
        <v>0.11484229100100148</v>
      </c>
      <c r="M45" s="261">
        <v>0.1132572607221327</v>
      </c>
      <c r="N45" s="261">
        <v>4.0481613292610942E-2</v>
      </c>
      <c r="O45" s="261">
        <v>3.4590122746777599E-2</v>
      </c>
      <c r="P45" s="261">
        <v>8.4384227582459392E-2</v>
      </c>
      <c r="Q45" s="261">
        <v>0.13604553347433324</v>
      </c>
      <c r="R45" s="261">
        <v>0.19033011277502923</v>
      </c>
      <c r="S45" s="261">
        <v>0.19588978437508306</v>
      </c>
      <c r="T45" s="261">
        <v>0.17349827512383104</v>
      </c>
      <c r="U45" s="261">
        <v>9.2244876434853601E-2</v>
      </c>
      <c r="V45" s="261">
        <v>0.10580955454034129</v>
      </c>
      <c r="W45" s="261">
        <v>6.0624985703877206E-2</v>
      </c>
      <c r="X45" s="261">
        <v>0.34299711134428845</v>
      </c>
      <c r="Y45" s="261">
        <v>8.8017268009364824E-2</v>
      </c>
      <c r="Z45" s="261">
        <v>9.7183378641666651E-2</v>
      </c>
      <c r="AA45" s="261">
        <v>7.9353601767239532E-2</v>
      </c>
      <c r="AB45" s="261">
        <v>0.3617296981487626</v>
      </c>
      <c r="AC45" s="261">
        <v>9.5606679443629022E-2</v>
      </c>
      <c r="AD45" s="261">
        <v>0.15206578277317598</v>
      </c>
      <c r="AE45" s="261">
        <v>0.37162748480836877</v>
      </c>
      <c r="AF45" s="261">
        <v>0.18434388378856162</v>
      </c>
      <c r="AG45" s="261">
        <v>5.66649340999145E-2</v>
      </c>
      <c r="AH45" s="261">
        <v>4.4457972306284635E-2</v>
      </c>
      <c r="AI45" s="261">
        <v>0.11795185905392995</v>
      </c>
      <c r="AJ45" s="261">
        <v>0.13670479761185866</v>
      </c>
      <c r="AK45" s="261">
        <v>0</v>
      </c>
      <c r="AL45" s="262">
        <v>3.5157193996822059E-2</v>
      </c>
    </row>
    <row r="46" spans="1:38" s="263" customFormat="1" ht="15" customHeight="1" x14ac:dyDescent="0.15">
      <c r="A46" s="264" t="s">
        <v>367</v>
      </c>
      <c r="B46" s="265" t="s">
        <v>413</v>
      </c>
      <c r="C46" s="260">
        <v>3.3427356656995859E-2</v>
      </c>
      <c r="D46" s="261">
        <v>1.447833299204053E-2</v>
      </c>
      <c r="E46" s="261">
        <v>3.5697377812495983E-2</v>
      </c>
      <c r="F46" s="261">
        <v>3.567436889864492E-2</v>
      </c>
      <c r="G46" s="261">
        <v>5.2484028713644409E-2</v>
      </c>
      <c r="H46" s="261">
        <v>1.5406693021861068E-2</v>
      </c>
      <c r="I46" s="261">
        <v>2.5494573413016718E-2</v>
      </c>
      <c r="J46" s="261">
        <v>3.9266260468264369E-2</v>
      </c>
      <c r="K46" s="261">
        <v>5.0372567468023313E-3</v>
      </c>
      <c r="L46" s="261">
        <v>5.9762601936191519E-2</v>
      </c>
      <c r="M46" s="261">
        <v>4.6359212191339601E-2</v>
      </c>
      <c r="N46" s="261">
        <v>1.6599301029741012E-2</v>
      </c>
      <c r="O46" s="261">
        <v>-1.1365863171808592E-2</v>
      </c>
      <c r="P46" s="261">
        <v>4.0152813679884415E-2</v>
      </c>
      <c r="Q46" s="261">
        <v>-1.1402121705272923E-2</v>
      </c>
      <c r="R46" s="261">
        <v>-2.921413494383444E-2</v>
      </c>
      <c r="S46" s="261">
        <v>-3.4927868435422865E-2</v>
      </c>
      <c r="T46" s="261">
        <v>-6.3480704012222541E-2</v>
      </c>
      <c r="U46" s="261">
        <v>-3.9604925954662577E-2</v>
      </c>
      <c r="V46" s="261">
        <v>1.4123133350941104E-2</v>
      </c>
      <c r="W46" s="261">
        <v>4.9909921314296717E-2</v>
      </c>
      <c r="X46" s="261">
        <v>4.2980413283151289E-2</v>
      </c>
      <c r="Y46" s="261">
        <v>3.8409919203421079E-2</v>
      </c>
      <c r="Z46" s="261">
        <v>5.7819623138721216E-2</v>
      </c>
      <c r="AA46" s="261">
        <v>1.4272296908633495E-2</v>
      </c>
      <c r="AB46" s="261">
        <v>7.1301904815743472E-2</v>
      </c>
      <c r="AC46" s="261">
        <v>4.6841048059325895E-2</v>
      </c>
      <c r="AD46" s="261">
        <v>2.8063591960132282E-2</v>
      </c>
      <c r="AE46" s="261">
        <v>1.7761383878249033E-3</v>
      </c>
      <c r="AF46" s="261">
        <v>8.9163639976333649E-3</v>
      </c>
      <c r="AG46" s="261">
        <v>1.0648649186270336E-2</v>
      </c>
      <c r="AH46" s="261">
        <v>3.2604506705630538E-2</v>
      </c>
      <c r="AI46" s="261">
        <v>4.832227621089024E-2</v>
      </c>
      <c r="AJ46" s="261">
        <v>6.1278432301423998E-2</v>
      </c>
      <c r="AK46" s="261">
        <v>0</v>
      </c>
      <c r="AL46" s="262">
        <v>3.2882051992548823E-2</v>
      </c>
    </row>
    <row r="47" spans="1:38" s="261" customFormat="1" ht="15" customHeight="1" x14ac:dyDescent="0.15">
      <c r="A47" s="275" t="s">
        <v>368</v>
      </c>
      <c r="B47" s="276" t="s">
        <v>414</v>
      </c>
      <c r="C47" s="275">
        <v>-0.10261322520238</v>
      </c>
      <c r="D47" s="277">
        <v>-5.1961769690387011E-3</v>
      </c>
      <c r="E47" s="277">
        <v>-1.497661402165182E-2</v>
      </c>
      <c r="F47" s="277">
        <v>-2.3722582573549428E-3</v>
      </c>
      <c r="G47" s="277">
        <v>-1.3793041071606233E-5</v>
      </c>
      <c r="H47" s="277">
        <v>-3.3621635910402355E-3</v>
      </c>
      <c r="I47" s="277">
        <v>-2.8707633021883659E-6</v>
      </c>
      <c r="J47" s="277">
        <v>-3.7952641208753973E-6</v>
      </c>
      <c r="K47" s="277">
        <v>-1.7677797207570958E-6</v>
      </c>
      <c r="L47" s="277">
        <v>-3.3525680766846296E-4</v>
      </c>
      <c r="M47" s="277">
        <v>-5.1362115140817803E-6</v>
      </c>
      <c r="N47" s="277">
        <v>-4.4701004488281082E-6</v>
      </c>
      <c r="O47" s="277">
        <v>-3.6896068460362202E-6</v>
      </c>
      <c r="P47" s="277">
        <v>-7.2223493714537648E-6</v>
      </c>
      <c r="Q47" s="277">
        <v>-5.076334296121539E-6</v>
      </c>
      <c r="R47" s="277">
        <v>-6.5520938068064534E-6</v>
      </c>
      <c r="S47" s="277">
        <v>-4.5134074067334685E-6</v>
      </c>
      <c r="T47" s="277">
        <v>-5.2305835871585521E-6</v>
      </c>
      <c r="U47" s="277">
        <v>-1.9782037280482355E-6</v>
      </c>
      <c r="V47" s="277">
        <v>-1.7011356741095757E-6</v>
      </c>
      <c r="W47" s="277">
        <v>-5.1909848105623022E-3</v>
      </c>
      <c r="X47" s="277">
        <v>-1.0059302090532862E-2</v>
      </c>
      <c r="Y47" s="277">
        <v>-2.59010298081095E-6</v>
      </c>
      <c r="Z47" s="277">
        <v>-7.2026885951554244E-4</v>
      </c>
      <c r="AA47" s="277">
        <v>-1.3182634162639517E-2</v>
      </c>
      <c r="AB47" s="277">
        <v>-1.5168146981789528E-4</v>
      </c>
      <c r="AC47" s="277">
        <v>-2.0603044362369092E-3</v>
      </c>
      <c r="AD47" s="277">
        <v>-5.4518963534504954E-6</v>
      </c>
      <c r="AE47" s="277">
        <v>0</v>
      </c>
      <c r="AF47" s="277">
        <v>-2.3991244583033302E-4</v>
      </c>
      <c r="AG47" s="277">
        <v>-1.2319662471005471E-2</v>
      </c>
      <c r="AH47" s="277">
        <v>-1.5729709853161678E-2</v>
      </c>
      <c r="AI47" s="277">
        <v>-5.5852250737568708E-5</v>
      </c>
      <c r="AJ47" s="277">
        <v>-3.8205603492967202E-6</v>
      </c>
      <c r="AK47" s="277">
        <v>0</v>
      </c>
      <c r="AL47" s="278">
        <v>-2.9603098053383996E-3</v>
      </c>
    </row>
    <row r="48" spans="1:38" s="263" customFormat="1" ht="15" customHeight="1" x14ac:dyDescent="0.15">
      <c r="A48" s="266" t="s">
        <v>369</v>
      </c>
      <c r="B48" s="267" t="s">
        <v>415</v>
      </c>
      <c r="C48" s="268">
        <v>0.56016694573066894</v>
      </c>
      <c r="D48" s="269">
        <v>0.23429985749869708</v>
      </c>
      <c r="E48" s="269">
        <v>0.58467411249828682</v>
      </c>
      <c r="F48" s="269">
        <v>0.58962118370810079</v>
      </c>
      <c r="G48" s="269">
        <v>0.55898055105837097</v>
      </c>
      <c r="H48" s="269">
        <v>0.26485870956379909</v>
      </c>
      <c r="I48" s="269">
        <v>0.44625698904212763</v>
      </c>
      <c r="J48" s="269">
        <v>0.41022705650914254</v>
      </c>
      <c r="K48" s="269">
        <v>0.38438966852709699</v>
      </c>
      <c r="L48" s="269">
        <v>0.46581563260050551</v>
      </c>
      <c r="M48" s="269">
        <v>0.4907208690330121</v>
      </c>
      <c r="N48" s="269">
        <v>0.30015787127144833</v>
      </c>
      <c r="O48" s="269">
        <v>0.23771896791740435</v>
      </c>
      <c r="P48" s="269">
        <v>0.50223712929953568</v>
      </c>
      <c r="Q48" s="269">
        <v>0.48714573877377737</v>
      </c>
      <c r="R48" s="269">
        <v>0.36910509762664162</v>
      </c>
      <c r="S48" s="269">
        <v>0.37486344266661387</v>
      </c>
      <c r="T48" s="269">
        <v>0.3091373733712206</v>
      </c>
      <c r="U48" s="269">
        <v>0.17032554481934506</v>
      </c>
      <c r="V48" s="269">
        <v>0.42181756655049468</v>
      </c>
      <c r="W48" s="269">
        <v>0.49399739660656505</v>
      </c>
      <c r="X48" s="269">
        <v>0.48799396317258714</v>
      </c>
      <c r="Y48" s="269">
        <v>0.64100570487017194</v>
      </c>
      <c r="Z48" s="269">
        <v>0.69229252147420828</v>
      </c>
      <c r="AA48" s="269">
        <v>0.62487537215678901</v>
      </c>
      <c r="AB48" s="269">
        <v>0.84811756961556906</v>
      </c>
      <c r="AC48" s="269">
        <v>0.52245705419290689</v>
      </c>
      <c r="AD48" s="269">
        <v>0.49405927538694888</v>
      </c>
      <c r="AE48" s="269">
        <v>0.72871747383162366</v>
      </c>
      <c r="AF48" s="269">
        <v>0.73269561600581201</v>
      </c>
      <c r="AG48" s="269">
        <v>0.58671244470415407</v>
      </c>
      <c r="AH48" s="269">
        <v>0.62183618971480603</v>
      </c>
      <c r="AI48" s="269">
        <v>0.58019193535358449</v>
      </c>
      <c r="AJ48" s="269">
        <v>0.54293876496810201</v>
      </c>
      <c r="AK48" s="269">
        <v>0</v>
      </c>
      <c r="AL48" s="270">
        <v>0.6500171000001892</v>
      </c>
    </row>
    <row r="49" spans="1:38" s="263" customFormat="1" ht="15" customHeight="1" x14ac:dyDescent="0.15">
      <c r="A49" s="266" t="s">
        <v>370</v>
      </c>
      <c r="B49" s="267" t="s">
        <v>416</v>
      </c>
      <c r="C49" s="268">
        <v>1</v>
      </c>
      <c r="D49" s="269">
        <v>1</v>
      </c>
      <c r="E49" s="269">
        <v>1</v>
      </c>
      <c r="F49" s="269">
        <v>1</v>
      </c>
      <c r="G49" s="269">
        <v>1</v>
      </c>
      <c r="H49" s="269">
        <v>1</v>
      </c>
      <c r="I49" s="269">
        <v>1</v>
      </c>
      <c r="J49" s="269">
        <v>1</v>
      </c>
      <c r="K49" s="269">
        <v>1</v>
      </c>
      <c r="L49" s="269">
        <v>1</v>
      </c>
      <c r="M49" s="269">
        <v>1</v>
      </c>
      <c r="N49" s="269">
        <v>1</v>
      </c>
      <c r="O49" s="269">
        <v>1</v>
      </c>
      <c r="P49" s="269">
        <v>1</v>
      </c>
      <c r="Q49" s="269">
        <v>1</v>
      </c>
      <c r="R49" s="269">
        <v>1</v>
      </c>
      <c r="S49" s="269">
        <v>1</v>
      </c>
      <c r="T49" s="269">
        <v>1</v>
      </c>
      <c r="U49" s="269">
        <v>1</v>
      </c>
      <c r="V49" s="269">
        <v>1</v>
      </c>
      <c r="W49" s="269">
        <v>1</v>
      </c>
      <c r="X49" s="269">
        <v>1</v>
      </c>
      <c r="Y49" s="269">
        <v>1</v>
      </c>
      <c r="Z49" s="269">
        <v>1</v>
      </c>
      <c r="AA49" s="269">
        <v>1</v>
      </c>
      <c r="AB49" s="269">
        <v>1</v>
      </c>
      <c r="AC49" s="269">
        <v>1</v>
      </c>
      <c r="AD49" s="269">
        <v>1</v>
      </c>
      <c r="AE49" s="269">
        <v>1</v>
      </c>
      <c r="AF49" s="269">
        <v>1</v>
      </c>
      <c r="AG49" s="269">
        <v>1</v>
      </c>
      <c r="AH49" s="269">
        <v>1</v>
      </c>
      <c r="AI49" s="269">
        <v>1</v>
      </c>
      <c r="AJ49" s="269">
        <v>1</v>
      </c>
      <c r="AK49" s="269">
        <v>1</v>
      </c>
      <c r="AL49" s="270">
        <v>1</v>
      </c>
    </row>
  </sheetData>
  <phoneticPr fontId="4"/>
  <pageMargins left="0.70866141732283472" right="0.70866141732283472" top="0.74803149606299213" bottom="0.74803149606299213" header="0.31496062992125984" footer="0.31496062992125984"/>
  <pageSetup paperSize="9" scale="70" fitToWidth="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N42"/>
  <sheetViews>
    <sheetView zoomScale="80" zoomScaleNormal="80" zoomScaleSheetLayoutView="80" workbookViewId="0">
      <pane xSplit="2" ySplit="4" topLeftCell="C5" activePane="bottomRight" state="frozen"/>
      <selection activeCell="AK9" sqref="AK9"/>
      <selection pane="topRight" activeCell="AK9" sqref="AK9"/>
      <selection pane="bottomLeft" activeCell="AK9" sqref="AK9"/>
      <selection pane="bottomRight" activeCell="E29" sqref="E29"/>
    </sheetView>
  </sheetViews>
  <sheetFormatPr defaultColWidth="10.625" defaultRowHeight="15" customHeight="1" x14ac:dyDescent="0.15"/>
  <cols>
    <col min="1" max="1" width="5.625" style="310" customWidth="1"/>
    <col min="2" max="2" width="22.5" style="311" customWidth="1"/>
    <col min="3" max="3" width="10.625" style="312" customWidth="1"/>
    <col min="4" max="6" width="10.875" style="312" bestFit="1" customWidth="1"/>
    <col min="7" max="7" width="11.125" style="312" bestFit="1" customWidth="1"/>
    <col min="8" max="8" width="10.875" style="312" bestFit="1" customWidth="1"/>
    <col min="9" max="9" width="11.125" style="312" bestFit="1" customWidth="1"/>
    <col min="10" max="12" width="10.875" style="312" bestFit="1" customWidth="1"/>
    <col min="13" max="13" width="11.125" style="312" bestFit="1" customWidth="1"/>
    <col min="14" max="16" width="10.875" style="312" bestFit="1" customWidth="1"/>
    <col min="17" max="21" width="11.125" style="312" bestFit="1" customWidth="1"/>
    <col min="22" max="23" width="10.875" style="312" bestFit="1" customWidth="1"/>
    <col min="24" max="24" width="12.25" style="312" bestFit="1" customWidth="1"/>
    <col min="25" max="25" width="11" style="312" bestFit="1" customWidth="1"/>
    <col min="26" max="27" width="10.75" style="312" bestFit="1" customWidth="1"/>
    <col min="28" max="28" width="11.125" style="312" bestFit="1" customWidth="1"/>
    <col min="29" max="30" width="10.875" style="312" bestFit="1" customWidth="1"/>
    <col min="31" max="31" width="11.125" style="312" bestFit="1" customWidth="1"/>
    <col min="32" max="32" width="10.875" style="312" bestFit="1" customWidth="1"/>
    <col min="33" max="33" width="11.125" style="312" bestFit="1" customWidth="1"/>
    <col min="34" max="36" width="10.875" style="312" bestFit="1" customWidth="1"/>
    <col min="37" max="38" width="11.125" style="312" bestFit="1" customWidth="1"/>
    <col min="39" max="40" width="11" style="313" bestFit="1" customWidth="1"/>
    <col min="41" max="16384" width="10.625" style="312"/>
  </cols>
  <sheetData>
    <row r="1" spans="1:40" ht="24.95" customHeight="1" x14ac:dyDescent="0.15">
      <c r="A1" s="245" t="s">
        <v>528</v>
      </c>
    </row>
    <row r="2" spans="1:40" ht="15" customHeight="1" x14ac:dyDescent="0.15">
      <c r="A2" s="310" t="s">
        <v>452</v>
      </c>
    </row>
    <row r="3" spans="1:40" s="310" customFormat="1" ht="15" customHeight="1" x14ac:dyDescent="0.15">
      <c r="A3" s="314" t="s">
        <v>485</v>
      </c>
      <c r="B3" s="315"/>
      <c r="C3" s="316" t="s">
        <v>2</v>
      </c>
      <c r="D3" s="317" t="s">
        <v>3</v>
      </c>
      <c r="E3" s="317" t="s">
        <v>4</v>
      </c>
      <c r="F3" s="317" t="s">
        <v>5</v>
      </c>
      <c r="G3" s="317" t="s">
        <v>6</v>
      </c>
      <c r="H3" s="317" t="s">
        <v>7</v>
      </c>
      <c r="I3" s="317" t="s">
        <v>8</v>
      </c>
      <c r="J3" s="317" t="s">
        <v>9</v>
      </c>
      <c r="K3" s="317" t="s">
        <v>10</v>
      </c>
      <c r="L3" s="317" t="s">
        <v>335</v>
      </c>
      <c r="M3" s="317" t="s">
        <v>336</v>
      </c>
      <c r="N3" s="317" t="s">
        <v>337</v>
      </c>
      <c r="O3" s="317" t="s">
        <v>338</v>
      </c>
      <c r="P3" s="317" t="s">
        <v>339</v>
      </c>
      <c r="Q3" s="317" t="s">
        <v>340</v>
      </c>
      <c r="R3" s="317" t="s">
        <v>341</v>
      </c>
      <c r="S3" s="317" t="s">
        <v>342</v>
      </c>
      <c r="T3" s="317" t="s">
        <v>343</v>
      </c>
      <c r="U3" s="317" t="s">
        <v>344</v>
      </c>
      <c r="V3" s="317" t="s">
        <v>345</v>
      </c>
      <c r="W3" s="317" t="s">
        <v>346</v>
      </c>
      <c r="X3" s="317" t="s">
        <v>347</v>
      </c>
      <c r="Y3" s="317" t="s">
        <v>348</v>
      </c>
      <c r="Z3" s="317" t="s">
        <v>349</v>
      </c>
      <c r="AA3" s="317" t="s">
        <v>350</v>
      </c>
      <c r="AB3" s="317" t="s">
        <v>351</v>
      </c>
      <c r="AC3" s="317" t="s">
        <v>352</v>
      </c>
      <c r="AD3" s="317" t="s">
        <v>353</v>
      </c>
      <c r="AE3" s="317" t="s">
        <v>354</v>
      </c>
      <c r="AF3" s="317" t="s">
        <v>355</v>
      </c>
      <c r="AG3" s="317" t="s">
        <v>356</v>
      </c>
      <c r="AH3" s="317" t="s">
        <v>357</v>
      </c>
      <c r="AI3" s="317" t="s">
        <v>358</v>
      </c>
      <c r="AJ3" s="317" t="s">
        <v>359</v>
      </c>
      <c r="AK3" s="317" t="s">
        <v>360</v>
      </c>
      <c r="AL3" s="317" t="s">
        <v>361</v>
      </c>
      <c r="AM3" s="318"/>
      <c r="AN3" s="318"/>
    </row>
    <row r="4" spans="1:40" s="322" customFormat="1" ht="39.950000000000003" customHeight="1" x14ac:dyDescent="0.15">
      <c r="A4" s="319"/>
      <c r="B4" s="320"/>
      <c r="C4" s="255" t="s">
        <v>457</v>
      </c>
      <c r="D4" s="256" t="s">
        <v>406</v>
      </c>
      <c r="E4" s="256" t="s">
        <v>458</v>
      </c>
      <c r="F4" s="256" t="s">
        <v>516</v>
      </c>
      <c r="G4" s="256" t="s">
        <v>459</v>
      </c>
      <c r="H4" s="256" t="s">
        <v>460</v>
      </c>
      <c r="I4" s="256" t="s">
        <v>461</v>
      </c>
      <c r="J4" s="256" t="s">
        <v>462</v>
      </c>
      <c r="K4" s="256" t="s">
        <v>463</v>
      </c>
      <c r="L4" s="256" t="s">
        <v>509</v>
      </c>
      <c r="M4" s="256" t="s">
        <v>510</v>
      </c>
      <c r="N4" s="256" t="s">
        <v>511</v>
      </c>
      <c r="O4" s="256" t="s">
        <v>512</v>
      </c>
      <c r="P4" s="256" t="s">
        <v>513</v>
      </c>
      <c r="Q4" s="256" t="s">
        <v>517</v>
      </c>
      <c r="R4" s="256" t="s">
        <v>464</v>
      </c>
      <c r="S4" s="256" t="s">
        <v>465</v>
      </c>
      <c r="T4" s="256" t="s">
        <v>466</v>
      </c>
      <c r="U4" s="256" t="s">
        <v>467</v>
      </c>
      <c r="V4" s="256" t="s">
        <v>468</v>
      </c>
      <c r="W4" s="256" t="s">
        <v>469</v>
      </c>
      <c r="X4" s="256" t="s">
        <v>529</v>
      </c>
      <c r="Y4" s="256" t="s">
        <v>407</v>
      </c>
      <c r="Z4" s="256" t="s">
        <v>470</v>
      </c>
      <c r="AA4" s="256" t="s">
        <v>471</v>
      </c>
      <c r="AB4" s="256" t="s">
        <v>472</v>
      </c>
      <c r="AC4" s="256" t="s">
        <v>473</v>
      </c>
      <c r="AD4" s="256" t="s">
        <v>474</v>
      </c>
      <c r="AE4" s="256" t="s">
        <v>475</v>
      </c>
      <c r="AF4" s="256" t="s">
        <v>476</v>
      </c>
      <c r="AG4" s="256" t="s">
        <v>477</v>
      </c>
      <c r="AH4" s="256" t="s">
        <v>478</v>
      </c>
      <c r="AI4" s="256" t="s">
        <v>479</v>
      </c>
      <c r="AJ4" s="256" t="s">
        <v>480</v>
      </c>
      <c r="AK4" s="256" t="s">
        <v>481</v>
      </c>
      <c r="AL4" s="256" t="s">
        <v>408</v>
      </c>
      <c r="AM4" s="321" t="s">
        <v>434</v>
      </c>
      <c r="AN4" s="321" t="s">
        <v>435</v>
      </c>
    </row>
    <row r="5" spans="1:40" s="327" customFormat="1" ht="15" customHeight="1" x14ac:dyDescent="0.15">
      <c r="A5" s="323" t="s">
        <v>2</v>
      </c>
      <c r="B5" s="286" t="s">
        <v>457</v>
      </c>
      <c r="C5" s="324">
        <v>1.0467012724284477</v>
      </c>
      <c r="D5" s="325">
        <v>9.5496667265384194E-2</v>
      </c>
      <c r="E5" s="325">
        <v>8.3109870590860127E-4</v>
      </c>
      <c r="F5" s="325">
        <v>1.8751311126749739E-3</v>
      </c>
      <c r="G5" s="325">
        <v>2.2463670915497635E-5</v>
      </c>
      <c r="H5" s="325">
        <v>7.673289079944344E-2</v>
      </c>
      <c r="I5" s="325">
        <v>1.400866777465145E-3</v>
      </c>
      <c r="J5" s="325">
        <v>1.1907199143287566E-3</v>
      </c>
      <c r="K5" s="325">
        <v>1.6306600402931238E-3</v>
      </c>
      <c r="L5" s="325">
        <v>1.8440828018838041E-5</v>
      </c>
      <c r="M5" s="325">
        <v>3.6847461479793528E-5</v>
      </c>
      <c r="N5" s="325">
        <v>1.7700123677873698E-5</v>
      </c>
      <c r="O5" s="325">
        <v>1.4555667026072033E-5</v>
      </c>
      <c r="P5" s="325">
        <v>1.5315387931857819E-5</v>
      </c>
      <c r="Q5" s="325">
        <v>2.0481834335801896E-5</v>
      </c>
      <c r="R5" s="325">
        <v>2.2865391977880407E-5</v>
      </c>
      <c r="S5" s="325">
        <v>2.4171026091642575E-5</v>
      </c>
      <c r="T5" s="325">
        <v>3.0082631825237689E-5</v>
      </c>
      <c r="U5" s="325">
        <v>2.1032203437686213E-5</v>
      </c>
      <c r="V5" s="325">
        <v>1.3742435757637167E-3</v>
      </c>
      <c r="W5" s="325">
        <v>8.4808936386975215E-4</v>
      </c>
      <c r="X5" s="325">
        <v>4.8286898550784259E-5</v>
      </c>
      <c r="Y5" s="325">
        <v>2.7223270021423386E-5</v>
      </c>
      <c r="Z5" s="325">
        <v>1.4680817457922348E-4</v>
      </c>
      <c r="AA5" s="325">
        <v>3.1284611588808271E-5</v>
      </c>
      <c r="AB5" s="325">
        <v>2.856265272587396E-5</v>
      </c>
      <c r="AC5" s="325">
        <v>3.9096676410803867E-5</v>
      </c>
      <c r="AD5" s="325">
        <v>1.004043755955251E-4</v>
      </c>
      <c r="AE5" s="325">
        <v>4.4517494671866539E-5</v>
      </c>
      <c r="AF5" s="325">
        <v>6.7820878660820926E-4</v>
      </c>
      <c r="AG5" s="325">
        <v>1.3552870750650388E-3</v>
      </c>
      <c r="AH5" s="325">
        <v>1.6605949343148358E-3</v>
      </c>
      <c r="AI5" s="325">
        <v>4.6971915204613545E-5</v>
      </c>
      <c r="AJ5" s="325">
        <v>9.789709345480558E-3</v>
      </c>
      <c r="AK5" s="325">
        <v>1.8711889136791755E-4</v>
      </c>
      <c r="AL5" s="325">
        <v>1.4044114630721059E-4</v>
      </c>
      <c r="AM5" s="326">
        <v>1.2426501124587905</v>
      </c>
      <c r="AN5" s="326">
        <v>0.96866072999999997</v>
      </c>
    </row>
    <row r="6" spans="1:40" s="327" customFormat="1" ht="15" customHeight="1" x14ac:dyDescent="0.15">
      <c r="A6" s="328" t="s">
        <v>3</v>
      </c>
      <c r="B6" s="246" t="s">
        <v>487</v>
      </c>
      <c r="C6" s="324">
        <v>1.0513260405226793E-2</v>
      </c>
      <c r="D6" s="325">
        <v>1.059256007870115</v>
      </c>
      <c r="E6" s="325">
        <v>7.6428258871471448E-4</v>
      </c>
      <c r="F6" s="325">
        <v>3.9451579388568823E-3</v>
      </c>
      <c r="G6" s="325">
        <v>5.8807097118605919E-6</v>
      </c>
      <c r="H6" s="325">
        <v>0.16510009495689953</v>
      </c>
      <c r="I6" s="325">
        <v>1.3206232694753923E-4</v>
      </c>
      <c r="J6" s="325">
        <v>1.4067007576273641E-4</v>
      </c>
      <c r="K6" s="325">
        <v>5.1096772720152022E-4</v>
      </c>
      <c r="L6" s="325">
        <v>6.5893029181838565E-6</v>
      </c>
      <c r="M6" s="325">
        <v>2.1605836198249783E-5</v>
      </c>
      <c r="N6" s="325">
        <v>4.300041466850586E-6</v>
      </c>
      <c r="O6" s="325">
        <v>2.5247141454810424E-6</v>
      </c>
      <c r="P6" s="325">
        <v>3.5237478925263072E-6</v>
      </c>
      <c r="Q6" s="325">
        <v>3.8729797268019703E-6</v>
      </c>
      <c r="R6" s="325">
        <v>4.9017734103938103E-6</v>
      </c>
      <c r="S6" s="325">
        <v>4.4130379443296071E-6</v>
      </c>
      <c r="T6" s="325">
        <v>6.3239326601098492E-6</v>
      </c>
      <c r="U6" s="325">
        <v>2.5487533972722303E-6</v>
      </c>
      <c r="V6" s="325">
        <v>5.9078002103698359E-5</v>
      </c>
      <c r="W6" s="325">
        <v>1.9197278560695082E-5</v>
      </c>
      <c r="X6" s="325">
        <v>6.591130069246955E-6</v>
      </c>
      <c r="Y6" s="325">
        <v>5.2985615738032725E-6</v>
      </c>
      <c r="Z6" s="325">
        <v>1.6561981225875562E-5</v>
      </c>
      <c r="AA6" s="325">
        <v>8.7280789697382008E-6</v>
      </c>
      <c r="AB6" s="325">
        <v>5.3291576497994091E-6</v>
      </c>
      <c r="AC6" s="325">
        <v>9.0237085543457301E-6</v>
      </c>
      <c r="AD6" s="325">
        <v>5.3403896924368534E-5</v>
      </c>
      <c r="AE6" s="325">
        <v>3.9509376277681794E-5</v>
      </c>
      <c r="AF6" s="325">
        <v>5.009405126360011E-4</v>
      </c>
      <c r="AG6" s="325">
        <v>6.2494180133482733E-4</v>
      </c>
      <c r="AH6" s="325">
        <v>1.1387860874337953E-4</v>
      </c>
      <c r="AI6" s="325">
        <v>1.5054700283950564E-5</v>
      </c>
      <c r="AJ6" s="325">
        <v>6.4346695996529328E-3</v>
      </c>
      <c r="AK6" s="325">
        <v>1.9088940331212155E-5</v>
      </c>
      <c r="AL6" s="325">
        <v>2.1173011954194813E-4</v>
      </c>
      <c r="AM6" s="326">
        <v>1.2485720141736303</v>
      </c>
      <c r="AN6" s="326">
        <v>0.97327693000000004</v>
      </c>
    </row>
    <row r="7" spans="1:40" s="327" customFormat="1" ht="15" customHeight="1" x14ac:dyDescent="0.15">
      <c r="A7" s="328" t="s">
        <v>4</v>
      </c>
      <c r="B7" s="246" t="s">
        <v>488</v>
      </c>
      <c r="C7" s="324">
        <v>1.1655809370292958E-3</v>
      </c>
      <c r="D7" s="325">
        <v>3.8938529905928879E-4</v>
      </c>
      <c r="E7" s="325">
        <v>1.2407903991136098</v>
      </c>
      <c r="F7" s="325">
        <v>2.8034564006925182E-4</v>
      </c>
      <c r="G7" s="325">
        <v>8.5546212655525307E-5</v>
      </c>
      <c r="H7" s="325">
        <v>1.0671417357418678E-3</v>
      </c>
      <c r="I7" s="325">
        <v>1.3414369622622617E-4</v>
      </c>
      <c r="J7" s="325">
        <v>8.2768071165185531E-2</v>
      </c>
      <c r="K7" s="325">
        <v>5.3879516065556004E-4</v>
      </c>
      <c r="L7" s="325">
        <v>3.7205788520748473E-5</v>
      </c>
      <c r="M7" s="325">
        <v>1.8548466234584947E-4</v>
      </c>
      <c r="N7" s="325">
        <v>3.7558198860576581E-5</v>
      </c>
      <c r="O7" s="325">
        <v>4.4787258537647654E-5</v>
      </c>
      <c r="P7" s="325">
        <v>9.1178069712043348E-5</v>
      </c>
      <c r="Q7" s="325">
        <v>6.9266144659471356E-5</v>
      </c>
      <c r="R7" s="325">
        <v>1.1920449677323185E-4</v>
      </c>
      <c r="S7" s="325">
        <v>1.3346924441084548E-4</v>
      </c>
      <c r="T7" s="325">
        <v>1.2914636783392517E-4</v>
      </c>
      <c r="U7" s="325">
        <v>3.9331126596163355E-5</v>
      </c>
      <c r="V7" s="325">
        <v>5.6701704033441133E-4</v>
      </c>
      <c r="W7" s="325">
        <v>6.5648290289062588E-4</v>
      </c>
      <c r="X7" s="325">
        <v>1.1182907439628689E-4</v>
      </c>
      <c r="Y7" s="325">
        <v>1.4823189789580461E-4</v>
      </c>
      <c r="Z7" s="325">
        <v>2.0951732711349243E-4</v>
      </c>
      <c r="AA7" s="325">
        <v>1.6441873061789132E-4</v>
      </c>
      <c r="AB7" s="325">
        <v>3.7334011146388071E-5</v>
      </c>
      <c r="AC7" s="325">
        <v>8.9436961021748483E-5</v>
      </c>
      <c r="AD7" s="325">
        <v>3.2397849545510234E-4</v>
      </c>
      <c r="AE7" s="325">
        <v>8.3936848426337192E-5</v>
      </c>
      <c r="AF7" s="325">
        <v>2.480203381666145E-4</v>
      </c>
      <c r="AG7" s="325">
        <v>2.4974246938411996E-4</v>
      </c>
      <c r="AH7" s="325">
        <v>4.4654710246508572E-4</v>
      </c>
      <c r="AI7" s="325">
        <v>1.4024364023530457E-4</v>
      </c>
      <c r="AJ7" s="325">
        <v>1.4072487574449046E-3</v>
      </c>
      <c r="AK7" s="325">
        <v>8.4094965586070415E-3</v>
      </c>
      <c r="AL7" s="325">
        <v>5.8551306841263948E-5</v>
      </c>
      <c r="AM7" s="326">
        <v>1.3414580737809252</v>
      </c>
      <c r="AN7" s="326">
        <v>1.04568273</v>
      </c>
    </row>
    <row r="8" spans="1:40" s="327" customFormat="1" ht="15" customHeight="1" x14ac:dyDescent="0.15">
      <c r="A8" s="328" t="s">
        <v>5</v>
      </c>
      <c r="B8" s="246" t="s">
        <v>508</v>
      </c>
      <c r="C8" s="324">
        <v>1.4187081333635161E-4</v>
      </c>
      <c r="D8" s="325">
        <v>3.105673059041724E-3</v>
      </c>
      <c r="E8" s="325">
        <v>1.066435576766041E-4</v>
      </c>
      <c r="F8" s="325">
        <v>1.0170956729722698</v>
      </c>
      <c r="G8" s="325">
        <v>1.9880579157804972E-6</v>
      </c>
      <c r="H8" s="325">
        <v>2.7464577458517003E-2</v>
      </c>
      <c r="I8" s="325">
        <v>1.0942813412105722E-5</v>
      </c>
      <c r="J8" s="325">
        <v>2.1311194606809945E-5</v>
      </c>
      <c r="K8" s="325">
        <v>1.5150157538310567E-4</v>
      </c>
      <c r="L8" s="325">
        <v>1.6915754433520711E-6</v>
      </c>
      <c r="M8" s="325">
        <v>4.4881378620896879E-6</v>
      </c>
      <c r="N8" s="325">
        <v>1.1853038018504385E-6</v>
      </c>
      <c r="O8" s="325">
        <v>7.2779972047492458E-7</v>
      </c>
      <c r="P8" s="325">
        <v>1.1007185276639032E-6</v>
      </c>
      <c r="Q8" s="325">
        <v>1.3664832314412864E-6</v>
      </c>
      <c r="R8" s="325">
        <v>1.7599813204777413E-6</v>
      </c>
      <c r="S8" s="325">
        <v>1.6270432930202486E-6</v>
      </c>
      <c r="T8" s="325">
        <v>2.1695361756017875E-6</v>
      </c>
      <c r="U8" s="325">
        <v>1.2251408989032643E-6</v>
      </c>
      <c r="V8" s="325">
        <v>5.4783202140690485E-5</v>
      </c>
      <c r="W8" s="325">
        <v>3.2449553304157431E-6</v>
      </c>
      <c r="X8" s="325">
        <v>2.2561289374681159E-6</v>
      </c>
      <c r="Y8" s="325">
        <v>1.7659092299566524E-6</v>
      </c>
      <c r="Z8" s="325">
        <v>4.3866318787625908E-6</v>
      </c>
      <c r="AA8" s="325">
        <v>3.0273821275248984E-6</v>
      </c>
      <c r="AB8" s="325">
        <v>2.0680685502913973E-6</v>
      </c>
      <c r="AC8" s="325">
        <v>3.6882335540953518E-6</v>
      </c>
      <c r="AD8" s="325">
        <v>2.2567699262333796E-5</v>
      </c>
      <c r="AE8" s="325">
        <v>9.8348129360369711E-6</v>
      </c>
      <c r="AF8" s="325">
        <v>9.4573422032742823E-5</v>
      </c>
      <c r="AG8" s="325">
        <v>3.1197253563469072E-4</v>
      </c>
      <c r="AH8" s="325">
        <v>2.1129391148825468E-5</v>
      </c>
      <c r="AI8" s="325">
        <v>6.1690938934610092E-6</v>
      </c>
      <c r="AJ8" s="325">
        <v>2.8806454347985928E-3</v>
      </c>
      <c r="AK8" s="325">
        <v>4.7393258353057707E-6</v>
      </c>
      <c r="AL8" s="325">
        <v>4.1030093826782246E-5</v>
      </c>
      <c r="AM8" s="326">
        <v>1.0515854055435514</v>
      </c>
      <c r="AN8" s="326">
        <v>0.81972349</v>
      </c>
    </row>
    <row r="9" spans="1:40" s="327" customFormat="1" ht="15" customHeight="1" x14ac:dyDescent="0.15">
      <c r="A9" s="328" t="s">
        <v>6</v>
      </c>
      <c r="B9" s="246" t="s">
        <v>489</v>
      </c>
      <c r="C9" s="324">
        <v>2.1020721616178575E-4</v>
      </c>
      <c r="D9" s="325">
        <v>2.4993496490573278E-4</v>
      </c>
      <c r="E9" s="325">
        <v>1.9746508227332153E-4</v>
      </c>
      <c r="F9" s="325">
        <v>1.2035907056600255E-4</v>
      </c>
      <c r="G9" s="325">
        <v>1.0006466829251965</v>
      </c>
      <c r="H9" s="325">
        <v>2.3108149140989322E-4</v>
      </c>
      <c r="I9" s="325">
        <v>2.4023949691846138E-4</v>
      </c>
      <c r="J9" s="325">
        <v>6.4339819033589309E-4</v>
      </c>
      <c r="K9" s="325">
        <v>1.7753120015663174E-3</v>
      </c>
      <c r="L9" s="325">
        <v>1.1521741397191679E-2</v>
      </c>
      <c r="M9" s="325">
        <v>1.2550319618159516E-2</v>
      </c>
      <c r="N9" s="325">
        <v>1.0960904515742683E-3</v>
      </c>
      <c r="O9" s="325">
        <v>3.2781028357505553E-3</v>
      </c>
      <c r="P9" s="325">
        <v>2.8150264363413496E-4</v>
      </c>
      <c r="Q9" s="325">
        <v>2.0474338370615733E-4</v>
      </c>
      <c r="R9" s="325">
        <v>4.8895630183598592E-4</v>
      </c>
      <c r="S9" s="325">
        <v>1.5216695504308215E-4</v>
      </c>
      <c r="T9" s="325">
        <v>1.2260281437631704E-4</v>
      </c>
      <c r="U9" s="325">
        <v>1.9142896007929666E-4</v>
      </c>
      <c r="V9" s="325">
        <v>3.2306004668496949E-4</v>
      </c>
      <c r="W9" s="325">
        <v>7.2444545346799806E-4</v>
      </c>
      <c r="X9" s="325">
        <v>1.3416503996678944E-2</v>
      </c>
      <c r="Y9" s="325">
        <v>8.1305978061106123E-4</v>
      </c>
      <c r="Z9" s="325">
        <v>3.2952814831481377E-4</v>
      </c>
      <c r="AA9" s="325">
        <v>1.085082403888905E-4</v>
      </c>
      <c r="AB9" s="325">
        <v>5.7081767309255188E-5</v>
      </c>
      <c r="AC9" s="325">
        <v>2.6058736324482279E-4</v>
      </c>
      <c r="AD9" s="325">
        <v>1.5650645087285153E-4</v>
      </c>
      <c r="AE9" s="325">
        <v>2.0052190312674068E-4</v>
      </c>
      <c r="AF9" s="325">
        <v>2.7533445911386749E-4</v>
      </c>
      <c r="AG9" s="325">
        <v>2.1238698490417052E-4</v>
      </c>
      <c r="AH9" s="325">
        <v>1.0493596280173893E-4</v>
      </c>
      <c r="AI9" s="325">
        <v>1.0276902194682099E-4</v>
      </c>
      <c r="AJ9" s="325">
        <v>4.4509922171983045E-4</v>
      </c>
      <c r="AK9" s="325">
        <v>1.5590176829791963E-4</v>
      </c>
      <c r="AL9" s="325">
        <v>1.4503333790056E-4</v>
      </c>
      <c r="AM9" s="326">
        <v>1.0520335997080705</v>
      </c>
      <c r="AN9" s="326">
        <v>0.82007286000000001</v>
      </c>
    </row>
    <row r="10" spans="1:40" s="327" customFormat="1" ht="15" customHeight="1" x14ac:dyDescent="0.15">
      <c r="A10" s="328" t="s">
        <v>7</v>
      </c>
      <c r="B10" s="246" t="s">
        <v>490</v>
      </c>
      <c r="C10" s="324">
        <v>5.4645089837163938E-3</v>
      </c>
      <c r="D10" s="325">
        <v>0.12047994134558386</v>
      </c>
      <c r="E10" s="325">
        <v>4.1215841163096852E-3</v>
      </c>
      <c r="F10" s="325">
        <v>2.5511855356060053E-2</v>
      </c>
      <c r="G10" s="325">
        <v>3.1306298077374281E-5</v>
      </c>
      <c r="H10" s="325">
        <v>1.0681571899463211</v>
      </c>
      <c r="I10" s="325">
        <v>3.7775074683374252E-4</v>
      </c>
      <c r="J10" s="325">
        <v>7.8562964824815907E-4</v>
      </c>
      <c r="K10" s="325">
        <v>2.8569268690138571E-3</v>
      </c>
      <c r="L10" s="325">
        <v>3.8626822902475327E-5</v>
      </c>
      <c r="M10" s="325">
        <v>1.326766583409814E-4</v>
      </c>
      <c r="N10" s="325">
        <v>2.4179677993089154E-5</v>
      </c>
      <c r="O10" s="325">
        <v>1.4059574870672404E-5</v>
      </c>
      <c r="P10" s="325">
        <v>1.8452543612822785E-5</v>
      </c>
      <c r="Q10" s="325">
        <v>2.0537318447317805E-5</v>
      </c>
      <c r="R10" s="325">
        <v>2.3918358165863498E-5</v>
      </c>
      <c r="S10" s="325">
        <v>2.1582681478829908E-5</v>
      </c>
      <c r="T10" s="325">
        <v>3.1223968018531817E-5</v>
      </c>
      <c r="U10" s="325">
        <v>1.2646554673674667E-5</v>
      </c>
      <c r="V10" s="325">
        <v>2.422280935135417E-4</v>
      </c>
      <c r="W10" s="325">
        <v>6.7084315130007779E-5</v>
      </c>
      <c r="X10" s="325">
        <v>3.3284286428783186E-5</v>
      </c>
      <c r="Y10" s="325">
        <v>2.8601065830708451E-5</v>
      </c>
      <c r="Z10" s="325">
        <v>8.9685036594031658E-5</v>
      </c>
      <c r="AA10" s="325">
        <v>4.6927300427770097E-5</v>
      </c>
      <c r="AB10" s="325">
        <v>2.7174840453086389E-5</v>
      </c>
      <c r="AC10" s="325">
        <v>4.5164655313327586E-5</v>
      </c>
      <c r="AD10" s="325">
        <v>2.6721989049812914E-4</v>
      </c>
      <c r="AE10" s="325">
        <v>2.417914348863615E-4</v>
      </c>
      <c r="AF10" s="325">
        <v>1.6075069023263504E-3</v>
      </c>
      <c r="AG10" s="325">
        <v>2.8098879464582781E-3</v>
      </c>
      <c r="AH10" s="325">
        <v>6.1889413566972452E-4</v>
      </c>
      <c r="AI10" s="325">
        <v>7.7028720776200466E-5</v>
      </c>
      <c r="AJ10" s="325">
        <v>3.2747815762437023E-2</v>
      </c>
      <c r="AK10" s="325">
        <v>1.0307516287423065E-4</v>
      </c>
      <c r="AL10" s="325">
        <v>1.3361796543408873E-3</v>
      </c>
      <c r="AM10" s="326">
        <v>1.2685141466726275</v>
      </c>
      <c r="AN10" s="326">
        <v>0.98882205999999995</v>
      </c>
    </row>
    <row r="11" spans="1:40" s="327" customFormat="1" ht="15" customHeight="1" x14ac:dyDescent="0.15">
      <c r="A11" s="328" t="s">
        <v>8</v>
      </c>
      <c r="B11" s="246" t="s">
        <v>461</v>
      </c>
      <c r="C11" s="324">
        <v>1.6304275275243915E-4</v>
      </c>
      <c r="D11" s="325">
        <v>4.0024628215092538E-5</v>
      </c>
      <c r="E11" s="325">
        <v>4.5086496008859821E-5</v>
      </c>
      <c r="F11" s="325">
        <v>7.3823615529279595E-4</v>
      </c>
      <c r="G11" s="325">
        <v>9.7464649003924144E-5</v>
      </c>
      <c r="H11" s="325">
        <v>6.8862478255234832E-5</v>
      </c>
      <c r="I11" s="325">
        <v>1.0070915226247881</v>
      </c>
      <c r="J11" s="325">
        <v>8.2282617137913481E-5</v>
      </c>
      <c r="K11" s="325">
        <v>8.3486900559540914E-5</v>
      </c>
      <c r="L11" s="325">
        <v>2.8372378199564906E-5</v>
      </c>
      <c r="M11" s="325">
        <v>6.7098786052400633E-5</v>
      </c>
      <c r="N11" s="325">
        <v>3.1949409020189946E-5</v>
      </c>
      <c r="O11" s="325">
        <v>3.6022481546345999E-5</v>
      </c>
      <c r="P11" s="325">
        <v>4.7290519087441619E-5</v>
      </c>
      <c r="Q11" s="325">
        <v>8.6696693623344225E-5</v>
      </c>
      <c r="R11" s="325">
        <v>1.1565557066828864E-4</v>
      </c>
      <c r="S11" s="325">
        <v>7.1941324676775233E-5</v>
      </c>
      <c r="T11" s="325">
        <v>9.598996521756922E-5</v>
      </c>
      <c r="U11" s="325">
        <v>9.4872084882496006E-5</v>
      </c>
      <c r="V11" s="325">
        <v>1.157616551172554E-4</v>
      </c>
      <c r="W11" s="325">
        <v>1.0545218234728899E-4</v>
      </c>
      <c r="X11" s="325">
        <v>3.3788556918280124E-5</v>
      </c>
      <c r="Y11" s="325">
        <v>1.0181947243519274E-4</v>
      </c>
      <c r="Z11" s="325">
        <v>1.5438891427333032E-4</v>
      </c>
      <c r="AA11" s="325">
        <v>5.582135240693647E-5</v>
      </c>
      <c r="AB11" s="325">
        <v>8.028510178148073E-6</v>
      </c>
      <c r="AC11" s="325">
        <v>5.5789646658241783E-5</v>
      </c>
      <c r="AD11" s="325">
        <v>4.5768008072197742E-5</v>
      </c>
      <c r="AE11" s="325">
        <v>1.4603864836301085E-4</v>
      </c>
      <c r="AF11" s="325">
        <v>2.5293801045132034E-5</v>
      </c>
      <c r="AG11" s="325">
        <v>1.1973799028624696E-4</v>
      </c>
      <c r="AH11" s="325">
        <v>6.5588330866461688E-4</v>
      </c>
      <c r="AI11" s="325">
        <v>8.0945613231217005E-5</v>
      </c>
      <c r="AJ11" s="325">
        <v>1.5194971180443223E-4</v>
      </c>
      <c r="AK11" s="325">
        <v>6.2846320572598345E-4</v>
      </c>
      <c r="AL11" s="325">
        <v>3.232740063846231E-5</v>
      </c>
      <c r="AM11" s="326">
        <v>1.0116031564931538</v>
      </c>
      <c r="AN11" s="326">
        <v>0.78855684999999998</v>
      </c>
    </row>
    <row r="12" spans="1:40" s="327" customFormat="1" ht="15" customHeight="1" x14ac:dyDescent="0.15">
      <c r="A12" s="328" t="s">
        <v>9</v>
      </c>
      <c r="B12" s="246" t="s">
        <v>491</v>
      </c>
      <c r="C12" s="324">
        <v>7.6173953767647512E-3</v>
      </c>
      <c r="D12" s="325">
        <v>3.2506663439364684E-3</v>
      </c>
      <c r="E12" s="325">
        <v>5.294129935400676E-3</v>
      </c>
      <c r="F12" s="325">
        <v>1.1563667353309253E-3</v>
      </c>
      <c r="G12" s="325">
        <v>7.0892947347880582E-4</v>
      </c>
      <c r="H12" s="325">
        <v>4.3020652426179352E-3</v>
      </c>
      <c r="I12" s="325">
        <v>1.672229533331503E-3</v>
      </c>
      <c r="J12" s="325">
        <v>1.052840978876582</v>
      </c>
      <c r="K12" s="325">
        <v>5.9146414427718053E-3</v>
      </c>
      <c r="L12" s="325">
        <v>4.5771717893848643E-4</v>
      </c>
      <c r="M12" s="325">
        <v>2.3332936752147784E-3</v>
      </c>
      <c r="N12" s="325">
        <v>4.6122208331531554E-4</v>
      </c>
      <c r="O12" s="325">
        <v>5.6232714145781698E-4</v>
      </c>
      <c r="P12" s="325">
        <v>1.1503858522515828E-3</v>
      </c>
      <c r="Q12" s="325">
        <v>8.6972444209269047E-4</v>
      </c>
      <c r="R12" s="325">
        <v>1.5010445784472584E-3</v>
      </c>
      <c r="S12" s="325">
        <v>1.6835691137694864E-3</v>
      </c>
      <c r="T12" s="325">
        <v>1.6242680695497543E-3</v>
      </c>
      <c r="U12" s="325">
        <v>4.7359409633983198E-4</v>
      </c>
      <c r="V12" s="325">
        <v>6.3610420351402353E-3</v>
      </c>
      <c r="W12" s="325">
        <v>7.7039873956375746E-3</v>
      </c>
      <c r="X12" s="325">
        <v>1.3853828783970412E-3</v>
      </c>
      <c r="Y12" s="325">
        <v>1.870574716435459E-3</v>
      </c>
      <c r="Z12" s="325">
        <v>2.6422488316067607E-3</v>
      </c>
      <c r="AA12" s="325">
        <v>2.0715876849575548E-3</v>
      </c>
      <c r="AB12" s="325">
        <v>4.5257628287754669E-4</v>
      </c>
      <c r="AC12" s="325">
        <v>1.1159756084105298E-3</v>
      </c>
      <c r="AD12" s="325">
        <v>3.9915719169616969E-3</v>
      </c>
      <c r="AE12" s="325">
        <v>1.0202894217631671E-3</v>
      </c>
      <c r="AF12" s="325">
        <v>2.5282001243892246E-3</v>
      </c>
      <c r="AG12" s="325">
        <v>2.2154663407294699E-3</v>
      </c>
      <c r="AH12" s="325">
        <v>5.6179769659580594E-3</v>
      </c>
      <c r="AI12" s="325">
        <v>1.7469803430735539E-3</v>
      </c>
      <c r="AJ12" s="325">
        <v>2.0626068280284334E-3</v>
      </c>
      <c r="AK12" s="325">
        <v>0.10694020174887936</v>
      </c>
      <c r="AL12" s="325">
        <v>6.6918183457150189E-4</v>
      </c>
      <c r="AM12" s="326">
        <v>1.2442704001494092</v>
      </c>
      <c r="AN12" s="326">
        <v>0.96992376999999996</v>
      </c>
    </row>
    <row r="13" spans="1:40" s="327" customFormat="1" ht="15" customHeight="1" x14ac:dyDescent="0.15">
      <c r="A13" s="328" t="s">
        <v>10</v>
      </c>
      <c r="B13" s="246" t="s">
        <v>463</v>
      </c>
      <c r="C13" s="324">
        <v>2.6197654738622077E-3</v>
      </c>
      <c r="D13" s="325">
        <v>7.7865564439586496E-4</v>
      </c>
      <c r="E13" s="325">
        <v>6.4950313095863953E-5</v>
      </c>
      <c r="F13" s="325">
        <v>3.5204483254623777E-4</v>
      </c>
      <c r="G13" s="325">
        <v>3.1713023017070026E-4</v>
      </c>
      <c r="H13" s="325">
        <v>5.7485464515370571E-4</v>
      </c>
      <c r="I13" s="325">
        <v>2.2706802287244831E-3</v>
      </c>
      <c r="J13" s="325">
        <v>1.665061857823611E-3</v>
      </c>
      <c r="K13" s="325">
        <v>1.0093203741928263</v>
      </c>
      <c r="L13" s="325">
        <v>1.2639001740481571E-3</v>
      </c>
      <c r="M13" s="325">
        <v>4.840955873474177E-4</v>
      </c>
      <c r="N13" s="325">
        <v>2.2174808475272005E-4</v>
      </c>
      <c r="O13" s="325">
        <v>1.8069851421640185E-4</v>
      </c>
      <c r="P13" s="325">
        <v>4.0724307232584486E-4</v>
      </c>
      <c r="Q13" s="325">
        <v>2.3758077463946841E-4</v>
      </c>
      <c r="R13" s="325">
        <v>4.9153076104531239E-4</v>
      </c>
      <c r="S13" s="325">
        <v>3.970449401657695E-4</v>
      </c>
      <c r="T13" s="325">
        <v>4.8471862965991186E-4</v>
      </c>
      <c r="U13" s="325">
        <v>3.546858025333805E-4</v>
      </c>
      <c r="V13" s="325">
        <v>3.2817839287153949E-3</v>
      </c>
      <c r="W13" s="325">
        <v>2.059545373861888E-4</v>
      </c>
      <c r="X13" s="325">
        <v>1.5805184777827058E-4</v>
      </c>
      <c r="Y13" s="325">
        <v>6.3090547489412085E-4</v>
      </c>
      <c r="Z13" s="325">
        <v>3.8514399289933648E-5</v>
      </c>
      <c r="AA13" s="325">
        <v>4.8855221817375597E-5</v>
      </c>
      <c r="AB13" s="325">
        <v>1.2942053770359983E-5</v>
      </c>
      <c r="AC13" s="325">
        <v>6.9725181868529826E-5</v>
      </c>
      <c r="AD13" s="325">
        <v>9.6701879256012489E-5</v>
      </c>
      <c r="AE13" s="325">
        <v>8.3779309358959292E-5</v>
      </c>
      <c r="AF13" s="325">
        <v>2.8137899373345727E-4</v>
      </c>
      <c r="AG13" s="325">
        <v>5.7019018938552612E-3</v>
      </c>
      <c r="AH13" s="325">
        <v>1.4573808996316956E-4</v>
      </c>
      <c r="AI13" s="325">
        <v>1.9528772315869676E-4</v>
      </c>
      <c r="AJ13" s="325">
        <v>3.8717983278011763E-4</v>
      </c>
      <c r="AK13" s="325">
        <v>6.1306868324522801E-4</v>
      </c>
      <c r="AL13" s="325">
        <v>1.7325709249331689E-4</v>
      </c>
      <c r="AM13" s="326">
        <v>1.0346117899026981</v>
      </c>
      <c r="AN13" s="326">
        <v>0.80649234999999997</v>
      </c>
    </row>
    <row r="14" spans="1:40" s="327" customFormat="1" ht="15" customHeight="1" x14ac:dyDescent="0.15">
      <c r="A14" s="328" t="s">
        <v>335</v>
      </c>
      <c r="B14" s="246" t="s">
        <v>509</v>
      </c>
      <c r="C14" s="324">
        <v>1.1377519968281406E-3</v>
      </c>
      <c r="D14" s="325">
        <v>9.0903375443119358E-4</v>
      </c>
      <c r="E14" s="325">
        <v>1.3705782249613704E-3</v>
      </c>
      <c r="F14" s="325">
        <v>3.6657500441429122E-3</v>
      </c>
      <c r="G14" s="325">
        <v>2.7719221575004229E-3</v>
      </c>
      <c r="H14" s="325">
        <v>9.5646945808472135E-4</v>
      </c>
      <c r="I14" s="325">
        <v>6.2283074345910168E-4</v>
      </c>
      <c r="J14" s="325">
        <v>7.983783438036021E-4</v>
      </c>
      <c r="K14" s="325">
        <v>1.4080074351075402E-3</v>
      </c>
      <c r="L14" s="325">
        <v>1.0163495215205902</v>
      </c>
      <c r="M14" s="325">
        <v>1.7368538593680904E-3</v>
      </c>
      <c r="N14" s="325">
        <v>1.816676938907527E-3</v>
      </c>
      <c r="O14" s="325">
        <v>6.7036382927492043E-4</v>
      </c>
      <c r="P14" s="325">
        <v>1.0534827735467628E-3</v>
      </c>
      <c r="Q14" s="325">
        <v>2.6096661720755021E-4</v>
      </c>
      <c r="R14" s="325">
        <v>3.5593434975862898E-4</v>
      </c>
      <c r="S14" s="325">
        <v>2.8802074636135428E-4</v>
      </c>
      <c r="T14" s="325">
        <v>2.3298323430435386E-4</v>
      </c>
      <c r="U14" s="325">
        <v>2.9101914312734255E-4</v>
      </c>
      <c r="V14" s="325">
        <v>5.7810251752210247E-4</v>
      </c>
      <c r="W14" s="325">
        <v>1.7319601107674105E-3</v>
      </c>
      <c r="X14" s="325">
        <v>1.9833180245830704E-3</v>
      </c>
      <c r="Y14" s="325">
        <v>1.4816947464495814E-3</v>
      </c>
      <c r="Z14" s="325">
        <v>4.645764551599899E-4</v>
      </c>
      <c r="AA14" s="325">
        <v>3.7790433017674589E-4</v>
      </c>
      <c r="AB14" s="325">
        <v>1.0732432225186516E-4</v>
      </c>
      <c r="AC14" s="325">
        <v>8.0306867789678767E-3</v>
      </c>
      <c r="AD14" s="325">
        <v>3.2882168803377495E-4</v>
      </c>
      <c r="AE14" s="325">
        <v>8.8448362410337091E-4</v>
      </c>
      <c r="AF14" s="325">
        <v>4.5346189199250839E-4</v>
      </c>
      <c r="AG14" s="325">
        <v>4.8595523219600119E-4</v>
      </c>
      <c r="AH14" s="325">
        <v>5.7602240327996013E-4</v>
      </c>
      <c r="AI14" s="325">
        <v>3.7687379447463279E-4</v>
      </c>
      <c r="AJ14" s="325">
        <v>1.0141592784091668E-3</v>
      </c>
      <c r="AK14" s="325">
        <v>5.0471285669387723E-4</v>
      </c>
      <c r="AL14" s="325">
        <v>1.3337968746245633E-3</v>
      </c>
      <c r="AM14" s="326">
        <v>1.0574104001004525</v>
      </c>
      <c r="AN14" s="326">
        <v>0.82426414999999997</v>
      </c>
    </row>
    <row r="15" spans="1:40" s="327" customFormat="1" ht="15" customHeight="1" x14ac:dyDescent="0.15">
      <c r="A15" s="328" t="s">
        <v>336</v>
      </c>
      <c r="B15" s="246" t="s">
        <v>510</v>
      </c>
      <c r="C15" s="324">
        <v>1.7560118852665777E-3</v>
      </c>
      <c r="D15" s="325">
        <v>9.9029743351273939E-4</v>
      </c>
      <c r="E15" s="325">
        <v>2.0749692297239114E-4</v>
      </c>
      <c r="F15" s="325">
        <v>1.7879183275169966E-4</v>
      </c>
      <c r="G15" s="325">
        <v>2.5159865386181475E-4</v>
      </c>
      <c r="H15" s="325">
        <v>7.3929519398867099E-4</v>
      </c>
      <c r="I15" s="325">
        <v>3.4451501160149645E-4</v>
      </c>
      <c r="J15" s="325">
        <v>6.8413779093868664E-4</v>
      </c>
      <c r="K15" s="325">
        <v>4.0725759714239562E-3</v>
      </c>
      <c r="L15" s="325">
        <v>9.0505826112407053E-3</v>
      </c>
      <c r="M15" s="325">
        <v>1.0325941998690316</v>
      </c>
      <c r="N15" s="325">
        <v>2.5400413324878079E-3</v>
      </c>
      <c r="O15" s="325">
        <v>8.3753403664799401E-4</v>
      </c>
      <c r="P15" s="325">
        <v>2.5890927568562433E-3</v>
      </c>
      <c r="Q15" s="325">
        <v>3.8665584973392609E-3</v>
      </c>
      <c r="R15" s="325">
        <v>1.3300758773261282E-2</v>
      </c>
      <c r="S15" s="325">
        <v>2.8062746858014656E-3</v>
      </c>
      <c r="T15" s="325">
        <v>2.2320607504690286E-3</v>
      </c>
      <c r="U15" s="325">
        <v>6.1036585446520679E-3</v>
      </c>
      <c r="V15" s="325">
        <v>1.8438669748108698E-3</v>
      </c>
      <c r="W15" s="325">
        <v>1.9221592401199188E-2</v>
      </c>
      <c r="X15" s="325">
        <v>1.2332534215166928E-3</v>
      </c>
      <c r="Y15" s="325">
        <v>4.3179600118387561E-4</v>
      </c>
      <c r="Z15" s="325">
        <v>2.9201028230745827E-4</v>
      </c>
      <c r="AA15" s="325">
        <v>2.1524021397094126E-4</v>
      </c>
      <c r="AB15" s="325">
        <v>3.9977096135029806E-4</v>
      </c>
      <c r="AC15" s="325">
        <v>4.2765480005169885E-4</v>
      </c>
      <c r="AD15" s="325">
        <v>2.6647075505274617E-4</v>
      </c>
      <c r="AE15" s="325">
        <v>3.7009271501344546E-4</v>
      </c>
      <c r="AF15" s="325">
        <v>9.7642437178977924E-4</v>
      </c>
      <c r="AG15" s="325">
        <v>4.1845727735881642E-4</v>
      </c>
      <c r="AH15" s="325">
        <v>3.1670735141564957E-4</v>
      </c>
      <c r="AI15" s="325">
        <v>6.8536789851269717E-4</v>
      </c>
      <c r="AJ15" s="325">
        <v>6.2978452447262222E-4</v>
      </c>
      <c r="AK15" s="325">
        <v>2.1530721842427988E-3</v>
      </c>
      <c r="AL15" s="325">
        <v>1.4369863636935485E-3</v>
      </c>
      <c r="AM15" s="326">
        <v>1.1164640310520488</v>
      </c>
      <c r="AN15" s="326">
        <v>0.87029716000000001</v>
      </c>
    </row>
    <row r="16" spans="1:40" s="327" customFormat="1" ht="15" customHeight="1" x14ac:dyDescent="0.15">
      <c r="A16" s="328" t="s">
        <v>337</v>
      </c>
      <c r="B16" s="246" t="s">
        <v>511</v>
      </c>
      <c r="C16" s="324">
        <v>3.250731723065649E-5</v>
      </c>
      <c r="D16" s="325">
        <v>2.3225217142694534E-5</v>
      </c>
      <c r="E16" s="325">
        <v>1.5828879175068486E-5</v>
      </c>
      <c r="F16" s="325">
        <v>4.3700626618376746E-5</v>
      </c>
      <c r="G16" s="325">
        <v>1.7433724848241029E-4</v>
      </c>
      <c r="H16" s="325">
        <v>5.0498621931949446E-5</v>
      </c>
      <c r="I16" s="325">
        <v>3.4341799980593666E-5</v>
      </c>
      <c r="J16" s="325">
        <v>3.5058153097153875E-4</v>
      </c>
      <c r="K16" s="325">
        <v>7.8209638490119726E-5</v>
      </c>
      <c r="L16" s="325">
        <v>2.5762430628933118E-5</v>
      </c>
      <c r="M16" s="325">
        <v>7.2740869521240481E-4</v>
      </c>
      <c r="N16" s="325">
        <v>1.0278545496972729</v>
      </c>
      <c r="O16" s="325">
        <v>6.5019139521970578E-5</v>
      </c>
      <c r="P16" s="325">
        <v>1.212333518815672E-2</v>
      </c>
      <c r="Q16" s="325">
        <v>3.5048097920379055E-3</v>
      </c>
      <c r="R16" s="325">
        <v>5.8815211649138565E-4</v>
      </c>
      <c r="S16" s="325">
        <v>2.3240144711962991E-3</v>
      </c>
      <c r="T16" s="325">
        <v>6.9275566586481704E-4</v>
      </c>
      <c r="U16" s="325">
        <v>2.7006919809418784E-3</v>
      </c>
      <c r="V16" s="325">
        <v>3.1304794491231685E-4</v>
      </c>
      <c r="W16" s="325">
        <v>1.3663230924649663E-3</v>
      </c>
      <c r="X16" s="325">
        <v>5.7257669851963046E-5</v>
      </c>
      <c r="Y16" s="325">
        <v>1.7179918543948757E-5</v>
      </c>
      <c r="Z16" s="325">
        <v>2.7727851606220503E-5</v>
      </c>
      <c r="AA16" s="325">
        <v>1.8245024384964262E-5</v>
      </c>
      <c r="AB16" s="325">
        <v>2.8043496492393828E-5</v>
      </c>
      <c r="AC16" s="325">
        <v>3.2587487436466141E-5</v>
      </c>
      <c r="AD16" s="325">
        <v>2.3412368179051759E-5</v>
      </c>
      <c r="AE16" s="325">
        <v>3.5603716731025622E-5</v>
      </c>
      <c r="AF16" s="325">
        <v>2.2624042779639859E-5</v>
      </c>
      <c r="AG16" s="325">
        <v>1.5877047887892647E-5</v>
      </c>
      <c r="AH16" s="325">
        <v>2.4668969549169311E-5</v>
      </c>
      <c r="AI16" s="325">
        <v>5.8687005241797538E-5</v>
      </c>
      <c r="AJ16" s="325">
        <v>2.7790544306310951E-5</v>
      </c>
      <c r="AK16" s="325">
        <v>6.1734388648012578E-5</v>
      </c>
      <c r="AL16" s="325">
        <v>2.003950787292818E-4</v>
      </c>
      <c r="AM16" s="326">
        <v>1.0537409357050935</v>
      </c>
      <c r="AN16" s="326">
        <v>0.82140374999999999</v>
      </c>
    </row>
    <row r="17" spans="1:40" s="327" customFormat="1" ht="15" customHeight="1" x14ac:dyDescent="0.15">
      <c r="A17" s="328" t="s">
        <v>338</v>
      </c>
      <c r="B17" s="246" t="s">
        <v>512</v>
      </c>
      <c r="C17" s="324">
        <v>2.3992770640337567E-7</v>
      </c>
      <c r="D17" s="325">
        <v>2.7758744883366051E-7</v>
      </c>
      <c r="E17" s="325">
        <v>1.228114330771213E-7</v>
      </c>
      <c r="F17" s="325">
        <v>2.8925506306675718E-7</v>
      </c>
      <c r="G17" s="325">
        <v>5.9993310597184313E-7</v>
      </c>
      <c r="H17" s="325">
        <v>1.2938840772461626E-6</v>
      </c>
      <c r="I17" s="325">
        <v>2.2165792774646815E-7</v>
      </c>
      <c r="J17" s="325">
        <v>1.911854795792896E-6</v>
      </c>
      <c r="K17" s="325">
        <v>3.0839623263371796E-6</v>
      </c>
      <c r="L17" s="325">
        <v>2.0734845318486255E-7</v>
      </c>
      <c r="M17" s="325">
        <v>2.5088617901309368E-6</v>
      </c>
      <c r="N17" s="325">
        <v>4.5970821989117746E-6</v>
      </c>
      <c r="O17" s="325">
        <v>1.0006458553956585</v>
      </c>
      <c r="P17" s="325">
        <v>4.4476042365258151E-5</v>
      </c>
      <c r="Q17" s="325">
        <v>3.1415868814158627E-5</v>
      </c>
      <c r="R17" s="325">
        <v>6.6078184230770491E-5</v>
      </c>
      <c r="S17" s="325">
        <v>7.4471814946498006E-5</v>
      </c>
      <c r="T17" s="325">
        <v>5.2782964863428558E-5</v>
      </c>
      <c r="U17" s="325">
        <v>1.5080118033111794E-5</v>
      </c>
      <c r="V17" s="325">
        <v>1.0741754290421956E-5</v>
      </c>
      <c r="W17" s="325">
        <v>8.9104587061186596E-6</v>
      </c>
      <c r="X17" s="325">
        <v>1.1657260319184042E-6</v>
      </c>
      <c r="Y17" s="325">
        <v>2.6140503190827071E-7</v>
      </c>
      <c r="Z17" s="325">
        <v>2.643161953380186E-7</v>
      </c>
      <c r="AA17" s="325">
        <v>2.4950155821815634E-7</v>
      </c>
      <c r="AB17" s="325">
        <v>2.0285772998331761E-7</v>
      </c>
      <c r="AC17" s="325">
        <v>3.0799348394557928E-7</v>
      </c>
      <c r="AD17" s="325">
        <v>4.2188192341931636E-7</v>
      </c>
      <c r="AE17" s="325">
        <v>4.3270577687604234E-7</v>
      </c>
      <c r="AF17" s="325">
        <v>3.1876557217756184E-7</v>
      </c>
      <c r="AG17" s="325">
        <v>1.8856392547663119E-6</v>
      </c>
      <c r="AH17" s="325">
        <v>5.1590519361782445E-7</v>
      </c>
      <c r="AI17" s="325">
        <v>1.014452197899223E-6</v>
      </c>
      <c r="AJ17" s="325">
        <v>6.5074558639049495E-7</v>
      </c>
      <c r="AK17" s="325">
        <v>1.8412848390789543E-6</v>
      </c>
      <c r="AL17" s="325">
        <v>2.7544020326530921E-6</v>
      </c>
      <c r="AM17" s="326">
        <v>1.0009774543506436</v>
      </c>
      <c r="AN17" s="326">
        <v>0.78027398000000003</v>
      </c>
    </row>
    <row r="18" spans="1:40" s="327" customFormat="1" ht="15" customHeight="1" x14ac:dyDescent="0.15">
      <c r="A18" s="328" t="s">
        <v>339</v>
      </c>
      <c r="B18" s="246" t="s">
        <v>513</v>
      </c>
      <c r="C18" s="324">
        <v>1.3506469366985933E-3</v>
      </c>
      <c r="D18" s="325">
        <v>1.0958083923689017E-3</v>
      </c>
      <c r="E18" s="325">
        <v>6.3858141933842492E-4</v>
      </c>
      <c r="F18" s="325">
        <v>8.2232690065009233E-4</v>
      </c>
      <c r="G18" s="325">
        <v>2.695572349765358E-3</v>
      </c>
      <c r="H18" s="325">
        <v>3.4287510695595368E-3</v>
      </c>
      <c r="I18" s="325">
        <v>9.3496494244152482E-4</v>
      </c>
      <c r="J18" s="325">
        <v>3.3384862399257129E-3</v>
      </c>
      <c r="K18" s="325">
        <v>5.3295059314814527E-3</v>
      </c>
      <c r="L18" s="325">
        <v>3.7415774369618131E-4</v>
      </c>
      <c r="M18" s="325">
        <v>3.1634007100102115E-3</v>
      </c>
      <c r="N18" s="325">
        <v>2.6710562505305197E-3</v>
      </c>
      <c r="O18" s="325">
        <v>1.0015347027221705E-3</v>
      </c>
      <c r="P18" s="325">
        <v>1.0255927090406229</v>
      </c>
      <c r="Q18" s="325">
        <v>1.0694221938736235E-2</v>
      </c>
      <c r="R18" s="325">
        <v>7.5256282321581975E-3</v>
      </c>
      <c r="S18" s="325">
        <v>9.7771536374952062E-3</v>
      </c>
      <c r="T18" s="325">
        <v>1.3131409132851145E-2</v>
      </c>
      <c r="U18" s="325">
        <v>2.1940420075730127E-3</v>
      </c>
      <c r="V18" s="325">
        <v>3.5273709262147604E-3</v>
      </c>
      <c r="W18" s="325">
        <v>2.2014885338227694E-2</v>
      </c>
      <c r="X18" s="325">
        <v>1.0668619306583907E-3</v>
      </c>
      <c r="Y18" s="325">
        <v>3.2300327170329564E-4</v>
      </c>
      <c r="Z18" s="325">
        <v>1.2220912127584339E-3</v>
      </c>
      <c r="AA18" s="325">
        <v>3.041313972599017E-4</v>
      </c>
      <c r="AB18" s="325">
        <v>5.517601160835836E-4</v>
      </c>
      <c r="AC18" s="325">
        <v>7.3129451133960494E-4</v>
      </c>
      <c r="AD18" s="325">
        <v>5.0014046884377418E-4</v>
      </c>
      <c r="AE18" s="325">
        <v>1.3031914127697212E-3</v>
      </c>
      <c r="AF18" s="325">
        <v>4.1043367970695655E-4</v>
      </c>
      <c r="AG18" s="325">
        <v>3.7515436915113424E-4</v>
      </c>
      <c r="AH18" s="325">
        <v>9.6567728359426696E-4</v>
      </c>
      <c r="AI18" s="325">
        <v>8.2207411887154976E-4</v>
      </c>
      <c r="AJ18" s="325">
        <v>1.1778436370822414E-3</v>
      </c>
      <c r="AK18" s="325">
        <v>8.1495847111733672E-4</v>
      </c>
      <c r="AL18" s="325">
        <v>1.6117091205817573E-3</v>
      </c>
      <c r="AM18" s="329">
        <v>1.1334825388445897</v>
      </c>
      <c r="AN18" s="329">
        <v>0.88356329</v>
      </c>
    </row>
    <row r="19" spans="1:40" s="327" customFormat="1" ht="15" customHeight="1" x14ac:dyDescent="0.15">
      <c r="A19" s="328" t="s">
        <v>340</v>
      </c>
      <c r="B19" s="246" t="s">
        <v>514</v>
      </c>
      <c r="C19" s="324">
        <v>1.4029741054760576E-4</v>
      </c>
      <c r="D19" s="325">
        <v>8.3983263384973091E-5</v>
      </c>
      <c r="E19" s="325">
        <v>1.1526551427526604E-4</v>
      </c>
      <c r="F19" s="325">
        <v>5.8916981650778144E-5</v>
      </c>
      <c r="G19" s="325">
        <v>4.0601757815379258E-4</v>
      </c>
      <c r="H19" s="325">
        <v>1.1106631212347985E-4</v>
      </c>
      <c r="I19" s="325">
        <v>1.2932974445921305E-4</v>
      </c>
      <c r="J19" s="325">
        <v>1.2191619309839651E-4</v>
      </c>
      <c r="K19" s="325">
        <v>1.667541716241796E-4</v>
      </c>
      <c r="L19" s="325">
        <v>1.0678948906054586E-4</v>
      </c>
      <c r="M19" s="325">
        <v>3.1726875044973702E-4</v>
      </c>
      <c r="N19" s="325">
        <v>2.163223750322412E-4</v>
      </c>
      <c r="O19" s="325">
        <v>7.4850956023530472E-5</v>
      </c>
      <c r="P19" s="325">
        <v>1.7350686095151473E-4</v>
      </c>
      <c r="Q19" s="325">
        <v>1.0101601094427104</v>
      </c>
      <c r="R19" s="325">
        <v>4.5237208127459186E-4</v>
      </c>
      <c r="S19" s="325">
        <v>9.0793936181049397E-4</v>
      </c>
      <c r="T19" s="325">
        <v>4.3771730210236045E-4</v>
      </c>
      <c r="U19" s="325">
        <v>3.4637370506303305E-4</v>
      </c>
      <c r="V19" s="325">
        <v>5.2974043835975302E-4</v>
      </c>
      <c r="W19" s="325">
        <v>6.6882984684331305E-4</v>
      </c>
      <c r="X19" s="325">
        <v>5.382878536471002E-4</v>
      </c>
      <c r="Y19" s="325">
        <v>1.8280478346035094E-4</v>
      </c>
      <c r="Z19" s="325">
        <v>2.6968509552583895E-4</v>
      </c>
      <c r="AA19" s="325">
        <v>2.7575254471741162E-4</v>
      </c>
      <c r="AB19" s="325">
        <v>6.5014651925648974E-5</v>
      </c>
      <c r="AC19" s="325">
        <v>3.5147482089800333E-4</v>
      </c>
      <c r="AD19" s="325">
        <v>3.7201656909288504E-4</v>
      </c>
      <c r="AE19" s="325">
        <v>3.7208119573391005E-4</v>
      </c>
      <c r="AF19" s="325">
        <v>1.9725233515296021E-4</v>
      </c>
      <c r="AG19" s="325">
        <v>8.6209783602146867E-4</v>
      </c>
      <c r="AH19" s="325">
        <v>1.8778455313950778E-4</v>
      </c>
      <c r="AI19" s="325">
        <v>2.4690702346646517E-3</v>
      </c>
      <c r="AJ19" s="325">
        <v>2.063488542495552E-4</v>
      </c>
      <c r="AK19" s="325">
        <v>1.6242275187829296E-3</v>
      </c>
      <c r="AL19" s="325">
        <v>1.3611807118024577E-4</v>
      </c>
      <c r="AM19" s="326">
        <v>1.0238353846971919</v>
      </c>
      <c r="AN19" s="326">
        <v>0.79809202000000001</v>
      </c>
    </row>
    <row r="20" spans="1:40" s="327" customFormat="1" ht="15" customHeight="1" x14ac:dyDescent="0.15">
      <c r="A20" s="328" t="s">
        <v>341</v>
      </c>
      <c r="B20" s="246" t="s">
        <v>492</v>
      </c>
      <c r="C20" s="324">
        <v>8.2476679344700355E-5</v>
      </c>
      <c r="D20" s="325">
        <v>4.8903563028160718E-5</v>
      </c>
      <c r="E20" s="325">
        <v>6.3964327681712628E-5</v>
      </c>
      <c r="F20" s="325">
        <v>4.3519784064723359E-5</v>
      </c>
      <c r="G20" s="325">
        <v>9.0264992317032881E-5</v>
      </c>
      <c r="H20" s="325">
        <v>6.9818800713722853E-5</v>
      </c>
      <c r="I20" s="325">
        <v>8.2718812366832335E-5</v>
      </c>
      <c r="J20" s="325">
        <v>6.7339424338370919E-5</v>
      </c>
      <c r="K20" s="325">
        <v>1.0769149804673745E-4</v>
      </c>
      <c r="L20" s="325">
        <v>5.6225143461670581E-5</v>
      </c>
      <c r="M20" s="325">
        <v>1.0156669023698655E-4</v>
      </c>
      <c r="N20" s="325">
        <v>4.6338489623893014E-5</v>
      </c>
      <c r="O20" s="325">
        <v>3.795792830365642E-5</v>
      </c>
      <c r="P20" s="325">
        <v>2.4712609115537531E-4</v>
      </c>
      <c r="Q20" s="325">
        <v>2.7610939083538752E-3</v>
      </c>
      <c r="R20" s="325">
        <v>1.0226130686264736</v>
      </c>
      <c r="S20" s="325">
        <v>1.1998687518267074E-2</v>
      </c>
      <c r="T20" s="325">
        <v>2.4333729354295366E-2</v>
      </c>
      <c r="U20" s="325">
        <v>5.0609308737759138E-4</v>
      </c>
      <c r="V20" s="325">
        <v>1.2619689173991482E-3</v>
      </c>
      <c r="W20" s="325">
        <v>2.0307306232226105E-4</v>
      </c>
      <c r="X20" s="325">
        <v>1.9622345550351726E-4</v>
      </c>
      <c r="Y20" s="325">
        <v>1.1135118842941972E-4</v>
      </c>
      <c r="Z20" s="325">
        <v>1.3115116860358062E-4</v>
      </c>
      <c r="AA20" s="325">
        <v>1.7948278964683388E-4</v>
      </c>
      <c r="AB20" s="325">
        <v>3.6910321318622863E-5</v>
      </c>
      <c r="AC20" s="325">
        <v>2.0929881509955197E-4</v>
      </c>
      <c r="AD20" s="325">
        <v>2.8764761195887342E-4</v>
      </c>
      <c r="AE20" s="325">
        <v>2.1704968901332093E-4</v>
      </c>
      <c r="AF20" s="325">
        <v>1.7561274765193777E-4</v>
      </c>
      <c r="AG20" s="325">
        <v>7.8601414058444149E-5</v>
      </c>
      <c r="AH20" s="325">
        <v>1.3016732438249134E-4</v>
      </c>
      <c r="AI20" s="325">
        <v>1.5031202743256266E-3</v>
      </c>
      <c r="AJ20" s="325">
        <v>8.1003270847241685E-5</v>
      </c>
      <c r="AK20" s="325">
        <v>2.5040752677938029E-3</v>
      </c>
      <c r="AL20" s="325">
        <v>8.0386001708414117E-5</v>
      </c>
      <c r="AM20" s="326">
        <v>1.0707457080395144</v>
      </c>
      <c r="AN20" s="326">
        <v>0.83465917999999995</v>
      </c>
    </row>
    <row r="21" spans="1:40" s="327" customFormat="1" ht="15" customHeight="1" x14ac:dyDescent="0.15">
      <c r="A21" s="328" t="s">
        <v>342</v>
      </c>
      <c r="B21" s="246" t="s">
        <v>493</v>
      </c>
      <c r="C21" s="324">
        <v>4.793990358748452E-6</v>
      </c>
      <c r="D21" s="325">
        <v>4.0667973106077956E-6</v>
      </c>
      <c r="E21" s="325">
        <v>2.7624506887395484E-6</v>
      </c>
      <c r="F21" s="325">
        <v>1.7617113352484399E-5</v>
      </c>
      <c r="G21" s="325">
        <v>9.057925841439313E-6</v>
      </c>
      <c r="H21" s="325">
        <v>4.3661770546520991E-6</v>
      </c>
      <c r="I21" s="325">
        <v>4.4049138078160347E-6</v>
      </c>
      <c r="J21" s="325">
        <v>3.8723094568096269E-6</v>
      </c>
      <c r="K21" s="325">
        <v>5.7103138366633708E-6</v>
      </c>
      <c r="L21" s="325">
        <v>3.5159698356228782E-6</v>
      </c>
      <c r="M21" s="325">
        <v>6.1896564464387563E-6</v>
      </c>
      <c r="N21" s="325">
        <v>2.8720250190574979E-6</v>
      </c>
      <c r="O21" s="325">
        <v>2.0828343596228005E-6</v>
      </c>
      <c r="P21" s="325">
        <v>6.437230525935207E-6</v>
      </c>
      <c r="Q21" s="325">
        <v>1.4118676313093335E-4</v>
      </c>
      <c r="R21" s="325">
        <v>6.9346082850944932E-5</v>
      </c>
      <c r="S21" s="325">
        <v>1.0009156061130697</v>
      </c>
      <c r="T21" s="325">
        <v>1.4699941060766059E-4</v>
      </c>
      <c r="U21" s="325">
        <v>4.3702568357746851E-4</v>
      </c>
      <c r="V21" s="325">
        <v>4.7455358995449991E-5</v>
      </c>
      <c r="W21" s="325">
        <v>5.8417188271075372E-5</v>
      </c>
      <c r="X21" s="325">
        <v>1.242182304927646E-5</v>
      </c>
      <c r="Y21" s="325">
        <v>5.8478128703778195E-6</v>
      </c>
      <c r="Z21" s="325">
        <v>8.58743262892994E-6</v>
      </c>
      <c r="AA21" s="325">
        <v>9.184939320554756E-6</v>
      </c>
      <c r="AB21" s="325">
        <v>2.8934001172088788E-6</v>
      </c>
      <c r="AC21" s="325">
        <v>1.2893059092919738E-5</v>
      </c>
      <c r="AD21" s="325">
        <v>1.3514568541134706E-5</v>
      </c>
      <c r="AE21" s="325">
        <v>1.7449203524178866E-5</v>
      </c>
      <c r="AF21" s="325">
        <v>1.3091747677988047E-5</v>
      </c>
      <c r="AG21" s="325">
        <v>4.5992703369056537E-6</v>
      </c>
      <c r="AH21" s="325">
        <v>6.3379150986683592E-6</v>
      </c>
      <c r="AI21" s="325">
        <v>8.0690344425907813E-5</v>
      </c>
      <c r="AJ21" s="325">
        <v>5.403299964944417E-6</v>
      </c>
      <c r="AK21" s="325">
        <v>3.999851195955042E-6</v>
      </c>
      <c r="AL21" s="325">
        <v>7.5947707417646939E-6</v>
      </c>
      <c r="AM21" s="326">
        <v>1.0020982957469851</v>
      </c>
      <c r="AN21" s="326">
        <v>0.78114768999999995</v>
      </c>
    </row>
    <row r="22" spans="1:40" s="327" customFormat="1" ht="15" customHeight="1" x14ac:dyDescent="0.15">
      <c r="A22" s="328" t="s">
        <v>343</v>
      </c>
      <c r="B22" s="246" t="s">
        <v>494</v>
      </c>
      <c r="C22" s="324">
        <v>4.6821793785824726E-6</v>
      </c>
      <c r="D22" s="325">
        <v>3.1148601889702576E-6</v>
      </c>
      <c r="E22" s="325">
        <v>8.9246826122338441E-6</v>
      </c>
      <c r="F22" s="325">
        <v>7.4006148624922378E-6</v>
      </c>
      <c r="G22" s="325">
        <v>5.3388314198014543E-6</v>
      </c>
      <c r="H22" s="325">
        <v>4.2544540034074531E-6</v>
      </c>
      <c r="I22" s="325">
        <v>4.2319155355009465E-6</v>
      </c>
      <c r="J22" s="325">
        <v>4.212075696733621E-6</v>
      </c>
      <c r="K22" s="325">
        <v>7.5481244010794522E-6</v>
      </c>
      <c r="L22" s="325">
        <v>5.7241256480670264E-6</v>
      </c>
      <c r="M22" s="325">
        <v>7.2759007752419855E-6</v>
      </c>
      <c r="N22" s="325">
        <v>2.9164404542444445E-6</v>
      </c>
      <c r="O22" s="325">
        <v>2.0558728477403046E-6</v>
      </c>
      <c r="P22" s="325">
        <v>4.8252519317662307E-6</v>
      </c>
      <c r="Q22" s="325">
        <v>6.6003600182832791E-6</v>
      </c>
      <c r="R22" s="325">
        <v>5.53301017397485E-6</v>
      </c>
      <c r="S22" s="325">
        <v>5.055882673315709E-6</v>
      </c>
      <c r="T22" s="325">
        <v>1.000703950046564</v>
      </c>
      <c r="U22" s="325">
        <v>5.41542822746023E-4</v>
      </c>
      <c r="V22" s="325">
        <v>4.1240750788074821E-6</v>
      </c>
      <c r="W22" s="325">
        <v>7.3607589429020216E-5</v>
      </c>
      <c r="X22" s="325">
        <v>1.1324959873144671E-5</v>
      </c>
      <c r="Y22" s="325">
        <v>6.2152281312571997E-6</v>
      </c>
      <c r="Z22" s="325">
        <v>1.5246122518896713E-5</v>
      </c>
      <c r="AA22" s="325">
        <v>1.1879184589593613E-5</v>
      </c>
      <c r="AB22" s="325">
        <v>4.308628271065265E-6</v>
      </c>
      <c r="AC22" s="325">
        <v>1.4319263175955659E-5</v>
      </c>
      <c r="AD22" s="325">
        <v>1.5765354450633709E-5</v>
      </c>
      <c r="AE22" s="325">
        <v>5.249824561098182E-5</v>
      </c>
      <c r="AF22" s="325">
        <v>8.7979286242266403E-6</v>
      </c>
      <c r="AG22" s="325">
        <v>4.6251283031455608E-6</v>
      </c>
      <c r="AH22" s="325">
        <v>7.5969473470229198E-6</v>
      </c>
      <c r="AI22" s="325">
        <v>6.886222380084486E-5</v>
      </c>
      <c r="AJ22" s="325">
        <v>7.974514611094247E-6</v>
      </c>
      <c r="AK22" s="325">
        <v>3.2363202614177409E-6</v>
      </c>
      <c r="AL22" s="325">
        <v>9.5274333628677371E-6</v>
      </c>
      <c r="AM22" s="326">
        <v>1.0016550965993711</v>
      </c>
      <c r="AN22" s="326">
        <v>0.78080221000000005</v>
      </c>
    </row>
    <row r="23" spans="1:40" s="327" customFormat="1" ht="15" customHeight="1" x14ac:dyDescent="0.15">
      <c r="A23" s="328" t="s">
        <v>344</v>
      </c>
      <c r="B23" s="246" t="s">
        <v>467</v>
      </c>
      <c r="C23" s="324">
        <v>4.3021372360113803E-4</v>
      </c>
      <c r="D23" s="325">
        <v>3.0883202118557986E-4</v>
      </c>
      <c r="E23" s="325">
        <v>2.8530254315529177E-4</v>
      </c>
      <c r="F23" s="325">
        <v>8.1753096173829351E-3</v>
      </c>
      <c r="G23" s="325">
        <v>5.8600433242709594E-4</v>
      </c>
      <c r="H23" s="325">
        <v>5.5341825872242127E-4</v>
      </c>
      <c r="I23" s="325">
        <v>3.6181524667742906E-4</v>
      </c>
      <c r="J23" s="325">
        <v>3.0217166883576325E-4</v>
      </c>
      <c r="K23" s="325">
        <v>4.6170809509578581E-4</v>
      </c>
      <c r="L23" s="325">
        <v>3.1733294550129713E-4</v>
      </c>
      <c r="M23" s="325">
        <v>5.2232159146260466E-4</v>
      </c>
      <c r="N23" s="325">
        <v>2.2913290708246703E-4</v>
      </c>
      <c r="O23" s="325">
        <v>1.7142352716998757E-4</v>
      </c>
      <c r="P23" s="325">
        <v>2.6338964547686862E-4</v>
      </c>
      <c r="Q23" s="325">
        <v>2.9442826688810749E-4</v>
      </c>
      <c r="R23" s="325">
        <v>3.3108616039013625E-4</v>
      </c>
      <c r="S23" s="325">
        <v>3.0304599457276014E-4</v>
      </c>
      <c r="T23" s="325">
        <v>2.9543043783986095E-4</v>
      </c>
      <c r="U23" s="325">
        <v>1.0932964316522238</v>
      </c>
      <c r="V23" s="325">
        <v>3.5400391818247789E-4</v>
      </c>
      <c r="W23" s="325">
        <v>8.7171693099006155E-4</v>
      </c>
      <c r="X23" s="325">
        <v>9.2851904838282123E-4</v>
      </c>
      <c r="Y23" s="325">
        <v>5.1848090748355248E-4</v>
      </c>
      <c r="Z23" s="325">
        <v>6.0163363128504655E-4</v>
      </c>
      <c r="AA23" s="325">
        <v>7.987942740277429E-4</v>
      </c>
      <c r="AB23" s="325">
        <v>1.6968223729363263E-4</v>
      </c>
      <c r="AC23" s="325">
        <v>2.0903728495006314E-3</v>
      </c>
      <c r="AD23" s="325">
        <v>1.0491553471073175E-3</v>
      </c>
      <c r="AE23" s="325">
        <v>1.4953661979600942E-3</v>
      </c>
      <c r="AF23" s="325">
        <v>5.7847430933466871E-4</v>
      </c>
      <c r="AG23" s="325">
        <v>3.4272173539119725E-4</v>
      </c>
      <c r="AH23" s="325">
        <v>5.3594797703933957E-4</v>
      </c>
      <c r="AI23" s="325">
        <v>7.2553112935658569E-3</v>
      </c>
      <c r="AJ23" s="325">
        <v>4.0579624380633069E-4</v>
      </c>
      <c r="AK23" s="325">
        <v>2.1267399819076995E-4</v>
      </c>
      <c r="AL23" s="325">
        <v>4.5384103644468599E-4</v>
      </c>
      <c r="AM23" s="329">
        <v>1.1261512905716775</v>
      </c>
      <c r="AN23" s="329">
        <v>0.87784850000000003</v>
      </c>
    </row>
    <row r="24" spans="1:40" s="327" customFormat="1" ht="15" customHeight="1" x14ac:dyDescent="0.15">
      <c r="A24" s="328" t="s">
        <v>345</v>
      </c>
      <c r="B24" s="246" t="s">
        <v>495</v>
      </c>
      <c r="C24" s="324">
        <v>2.5743818151671982E-3</v>
      </c>
      <c r="D24" s="325">
        <v>1.8099042240269131E-3</v>
      </c>
      <c r="E24" s="325">
        <v>2.4293452200631668E-3</v>
      </c>
      <c r="F24" s="325">
        <v>5.4134058717863337E-3</v>
      </c>
      <c r="G24" s="325">
        <v>2.1758640175728776E-3</v>
      </c>
      <c r="H24" s="325">
        <v>4.7764840663655182E-3</v>
      </c>
      <c r="I24" s="325">
        <v>6.7874757195100274E-3</v>
      </c>
      <c r="J24" s="325">
        <v>7.2764434749621274E-3</v>
      </c>
      <c r="K24" s="325">
        <v>1.0595428504940713E-2</v>
      </c>
      <c r="L24" s="325">
        <v>7.8490010389028434E-4</v>
      </c>
      <c r="M24" s="325">
        <v>2.9457317534991837E-3</v>
      </c>
      <c r="N24" s="325">
        <v>2.4488406008910646E-3</v>
      </c>
      <c r="O24" s="325">
        <v>1.8475873479941358E-3</v>
      </c>
      <c r="P24" s="325">
        <v>1.6064495698875437E-3</v>
      </c>
      <c r="Q24" s="325">
        <v>5.9696330958279179E-3</v>
      </c>
      <c r="R24" s="325">
        <v>4.1613480437897102E-3</v>
      </c>
      <c r="S24" s="325">
        <v>7.0369828783449061E-3</v>
      </c>
      <c r="T24" s="325">
        <v>1.0686225606685916E-2</v>
      </c>
      <c r="U24" s="325">
        <v>1.062041066916981E-2</v>
      </c>
      <c r="V24" s="325">
        <v>1.0360016722772574</v>
      </c>
      <c r="W24" s="325">
        <v>4.0091786730039993E-3</v>
      </c>
      <c r="X24" s="325">
        <v>3.9546312483986212E-3</v>
      </c>
      <c r="Y24" s="325">
        <v>6.1554965030706744E-3</v>
      </c>
      <c r="Z24" s="325">
        <v>3.195644486044113E-3</v>
      </c>
      <c r="AA24" s="325">
        <v>4.652958301768405E-3</v>
      </c>
      <c r="AB24" s="325">
        <v>6.0085909885636496E-4</v>
      </c>
      <c r="AC24" s="325">
        <v>2.1314779958543331E-3</v>
      </c>
      <c r="AD24" s="325">
        <v>5.1331980904537914E-3</v>
      </c>
      <c r="AE24" s="325">
        <v>2.4952666614479306E-3</v>
      </c>
      <c r="AF24" s="325">
        <v>3.7793393139751983E-3</v>
      </c>
      <c r="AG24" s="325">
        <v>1.835064729001547E-3</v>
      </c>
      <c r="AH24" s="325">
        <v>9.9317445186742782E-3</v>
      </c>
      <c r="AI24" s="325">
        <v>4.7497256634897794E-3</v>
      </c>
      <c r="AJ24" s="325">
        <v>2.6402372036499829E-3</v>
      </c>
      <c r="AK24" s="325">
        <v>3.4531601342867389E-2</v>
      </c>
      <c r="AL24" s="325">
        <v>1.4221530963394638E-3</v>
      </c>
      <c r="AM24" s="326">
        <v>1.2191670917885289</v>
      </c>
      <c r="AN24" s="326">
        <v>0.95035543</v>
      </c>
    </row>
    <row r="25" spans="1:40" s="327" customFormat="1" ht="15" customHeight="1" x14ac:dyDescent="0.15">
      <c r="A25" s="328" t="s">
        <v>346</v>
      </c>
      <c r="B25" s="246" t="s">
        <v>469</v>
      </c>
      <c r="C25" s="324">
        <v>6.2612784715657156E-3</v>
      </c>
      <c r="D25" s="325">
        <v>5.4225344866491287E-3</v>
      </c>
      <c r="E25" s="325">
        <v>1.5558219410437436E-3</v>
      </c>
      <c r="F25" s="325">
        <v>1.543498541458104E-3</v>
      </c>
      <c r="G25" s="325">
        <v>6.0058714891235866E-3</v>
      </c>
      <c r="H25" s="325">
        <v>2.875981065138949E-3</v>
      </c>
      <c r="I25" s="325">
        <v>4.0998082653901785E-3</v>
      </c>
      <c r="J25" s="325">
        <v>5.5936603454846178E-3</v>
      </c>
      <c r="K25" s="325">
        <v>4.5492836036991639E-3</v>
      </c>
      <c r="L25" s="325">
        <v>8.2156116358348998E-3</v>
      </c>
      <c r="M25" s="325">
        <v>1.0661571253247928E-2</v>
      </c>
      <c r="N25" s="325">
        <v>8.1404519610974446E-3</v>
      </c>
      <c r="O25" s="325">
        <v>3.8458538477254976E-3</v>
      </c>
      <c r="P25" s="325">
        <v>5.4665219152821758E-3</v>
      </c>
      <c r="Q25" s="325">
        <v>2.9525430383533949E-3</v>
      </c>
      <c r="R25" s="325">
        <v>6.045620220298655E-3</v>
      </c>
      <c r="S25" s="325">
        <v>3.5255039534256021E-3</v>
      </c>
      <c r="T25" s="325">
        <v>3.6284796651626307E-3</v>
      </c>
      <c r="U25" s="325">
        <v>1.2449882462122381E-3</v>
      </c>
      <c r="V25" s="325">
        <v>5.2497669563550215E-3</v>
      </c>
      <c r="W25" s="325">
        <v>1.0022887983326467</v>
      </c>
      <c r="X25" s="325">
        <v>3.0632983055139083E-2</v>
      </c>
      <c r="Y25" s="325">
        <v>6.0494229233002614E-3</v>
      </c>
      <c r="Z25" s="325">
        <v>6.3723740526822545E-3</v>
      </c>
      <c r="AA25" s="325">
        <v>5.6043752027370121E-3</v>
      </c>
      <c r="AB25" s="325">
        <v>1.7965554349226327E-2</v>
      </c>
      <c r="AC25" s="325">
        <v>1.217003113816081E-2</v>
      </c>
      <c r="AD25" s="325">
        <v>6.9506384474904053E-3</v>
      </c>
      <c r="AE25" s="325">
        <v>1.0376220466867505E-2</v>
      </c>
      <c r="AF25" s="325">
        <v>1.0058288323107834E-2</v>
      </c>
      <c r="AG25" s="325">
        <v>4.3696197623916116E-3</v>
      </c>
      <c r="AH25" s="325">
        <v>3.0951206258870039E-3</v>
      </c>
      <c r="AI25" s="325">
        <v>2.9886936491373499E-3</v>
      </c>
      <c r="AJ25" s="325">
        <v>5.6754461417163355E-3</v>
      </c>
      <c r="AK25" s="325">
        <v>2.1450923572976922E-3</v>
      </c>
      <c r="AL25" s="325">
        <v>1.7630810142084327E-2</v>
      </c>
      <c r="AM25" s="329">
        <v>1.2412581198724213</v>
      </c>
      <c r="AN25" s="329">
        <v>0.96757565999999995</v>
      </c>
    </row>
    <row r="26" spans="1:40" s="327" customFormat="1" ht="15" customHeight="1" x14ac:dyDescent="0.15">
      <c r="A26" s="328" t="s">
        <v>347</v>
      </c>
      <c r="B26" s="246" t="s">
        <v>529</v>
      </c>
      <c r="C26" s="324">
        <v>1.4007710071769616E-2</v>
      </c>
      <c r="D26" s="325">
        <v>1.7932328520994939E-2</v>
      </c>
      <c r="E26" s="325">
        <v>7.3064383949941088E-3</v>
      </c>
      <c r="F26" s="325">
        <v>6.235441101771916E-3</v>
      </c>
      <c r="G26" s="325">
        <v>2.4627853334453383E-2</v>
      </c>
      <c r="H26" s="325">
        <v>1.5139328225834811E-2</v>
      </c>
      <c r="I26" s="325">
        <v>1.7579481304942426E-2</v>
      </c>
      <c r="J26" s="325">
        <v>3.1866393465483554E-2</v>
      </c>
      <c r="K26" s="325">
        <v>2.9220879261335885E-2</v>
      </c>
      <c r="L26" s="325">
        <v>1.7357396471142372E-2</v>
      </c>
      <c r="M26" s="325">
        <v>5.9905298406927307E-2</v>
      </c>
      <c r="N26" s="325">
        <v>6.6813949102998926E-2</v>
      </c>
      <c r="O26" s="325">
        <v>2.0595932597478633E-2</v>
      </c>
      <c r="P26" s="325">
        <v>1.8328388551655962E-2</v>
      </c>
      <c r="Q26" s="325">
        <v>1.199451953235822E-2</v>
      </c>
      <c r="R26" s="325">
        <v>2.6192837154334632E-2</v>
      </c>
      <c r="S26" s="325">
        <v>9.004178722487188E-3</v>
      </c>
      <c r="T26" s="325">
        <v>7.487017845644285E-3</v>
      </c>
      <c r="U26" s="325">
        <v>8.790265280829929E-3</v>
      </c>
      <c r="V26" s="325">
        <v>2.0847281640984781E-2</v>
      </c>
      <c r="W26" s="325">
        <v>6.4266177051838557E-3</v>
      </c>
      <c r="X26" s="325">
        <v>1.1066672705757119</v>
      </c>
      <c r="Y26" s="325">
        <v>6.5185923309818247E-2</v>
      </c>
      <c r="Z26" s="325">
        <v>2.6255174781364264E-2</v>
      </c>
      <c r="AA26" s="325">
        <v>8.1442179429425717E-3</v>
      </c>
      <c r="AB26" s="325">
        <v>3.6213321048486008E-3</v>
      </c>
      <c r="AC26" s="325">
        <v>1.334120059381181E-2</v>
      </c>
      <c r="AD26" s="325">
        <v>1.2036193383144029E-2</v>
      </c>
      <c r="AE26" s="325">
        <v>1.4990231521485424E-2</v>
      </c>
      <c r="AF26" s="325">
        <v>2.064544657209548E-2</v>
      </c>
      <c r="AG26" s="325">
        <v>1.5825320704876186E-2</v>
      </c>
      <c r="AH26" s="325">
        <v>7.1460691775293945E-3</v>
      </c>
      <c r="AI26" s="325">
        <v>7.2327416511704153E-3</v>
      </c>
      <c r="AJ26" s="325">
        <v>3.4793691150845296E-2</v>
      </c>
      <c r="AK26" s="325">
        <v>8.1613355377269641E-3</v>
      </c>
      <c r="AL26" s="325">
        <v>6.9930449050197834E-3</v>
      </c>
      <c r="AM26" s="326">
        <v>1.7886987306059969</v>
      </c>
      <c r="AN26" s="326">
        <v>1.3943122100000001</v>
      </c>
    </row>
    <row r="27" spans="1:40" s="327" customFormat="1" ht="15" customHeight="1" x14ac:dyDescent="0.15">
      <c r="A27" s="328" t="s">
        <v>348</v>
      </c>
      <c r="B27" s="246" t="s">
        <v>496</v>
      </c>
      <c r="C27" s="324">
        <v>9.9677241498132203E-4</v>
      </c>
      <c r="D27" s="325">
        <v>1.5025397523556212E-3</v>
      </c>
      <c r="E27" s="325">
        <v>7.8512388069043463E-4</v>
      </c>
      <c r="F27" s="325">
        <v>6.758140617487249E-4</v>
      </c>
      <c r="G27" s="325">
        <v>3.2770334773076166E-3</v>
      </c>
      <c r="H27" s="325">
        <v>2.1186701592860388E-3</v>
      </c>
      <c r="I27" s="325">
        <v>1.1256357001594452E-3</v>
      </c>
      <c r="J27" s="325">
        <v>1.6287533266380911E-3</v>
      </c>
      <c r="K27" s="325">
        <v>5.6299640669543313E-3</v>
      </c>
      <c r="L27" s="325">
        <v>1.0286893979939351E-3</v>
      </c>
      <c r="M27" s="325">
        <v>5.0092291719830984E-3</v>
      </c>
      <c r="N27" s="325">
        <v>1.0135247942382646E-3</v>
      </c>
      <c r="O27" s="325">
        <v>5.5105416369222128E-4</v>
      </c>
      <c r="P27" s="325">
        <v>7.2134032339818334E-4</v>
      </c>
      <c r="Q27" s="325">
        <v>6.6462012774210128E-4</v>
      </c>
      <c r="R27" s="325">
        <v>1.7786207175445425E-3</v>
      </c>
      <c r="S27" s="325">
        <v>1.2617831001769668E-3</v>
      </c>
      <c r="T27" s="325">
        <v>8.4600303187940191E-4</v>
      </c>
      <c r="U27" s="325">
        <v>4.6270267388774959E-4</v>
      </c>
      <c r="V27" s="325">
        <v>9.2813677514597256E-4</v>
      </c>
      <c r="W27" s="325">
        <v>4.3976846037540995E-3</v>
      </c>
      <c r="X27" s="325">
        <v>7.9936719235573061E-3</v>
      </c>
      <c r="Y27" s="325">
        <v>1.0013185571719745</v>
      </c>
      <c r="Z27" s="325">
        <v>2.7782193836514038E-3</v>
      </c>
      <c r="AA27" s="325">
        <v>6.009038202767338E-3</v>
      </c>
      <c r="AB27" s="325">
        <v>5.9126843496767401E-4</v>
      </c>
      <c r="AC27" s="325">
        <v>7.1878671310987947E-3</v>
      </c>
      <c r="AD27" s="325">
        <v>1.0225060182993321E-2</v>
      </c>
      <c r="AE27" s="325">
        <v>3.7069466265049415E-2</v>
      </c>
      <c r="AF27" s="325">
        <v>9.1323278456006095E-3</v>
      </c>
      <c r="AG27" s="325">
        <v>6.0426083083814225E-3</v>
      </c>
      <c r="AH27" s="325">
        <v>1.2677017240268899E-3</v>
      </c>
      <c r="AI27" s="325">
        <v>2.8518978106592697E-3</v>
      </c>
      <c r="AJ27" s="325">
        <v>2.536422583836442E-2</v>
      </c>
      <c r="AK27" s="325">
        <v>8.9201523809543932E-4</v>
      </c>
      <c r="AL27" s="325">
        <v>1.794615883310061E-2</v>
      </c>
      <c r="AM27" s="329">
        <v>1.1730737800158464</v>
      </c>
      <c r="AN27" s="329">
        <v>0.91442513999999997</v>
      </c>
    </row>
    <row r="28" spans="1:40" s="327" customFormat="1" ht="15" customHeight="1" x14ac:dyDescent="0.15">
      <c r="A28" s="328" t="s">
        <v>349</v>
      </c>
      <c r="B28" s="246" t="s">
        <v>470</v>
      </c>
      <c r="C28" s="324">
        <v>3.789002788728605E-2</v>
      </c>
      <c r="D28" s="325">
        <v>3.4711453111142883E-2</v>
      </c>
      <c r="E28" s="325">
        <v>1.285334251397675E-2</v>
      </c>
      <c r="F28" s="325">
        <v>2.9783251060767381E-2</v>
      </c>
      <c r="G28" s="325">
        <v>1.1612182406344259E-2</v>
      </c>
      <c r="H28" s="325">
        <v>4.362625016503073E-2</v>
      </c>
      <c r="I28" s="325">
        <v>4.8322277192622609E-2</v>
      </c>
      <c r="J28" s="325">
        <v>4.0819534850728131E-2</v>
      </c>
      <c r="K28" s="325">
        <v>3.0403086373808032E-2</v>
      </c>
      <c r="L28" s="325">
        <v>1.4672299705558504E-2</v>
      </c>
      <c r="M28" s="325">
        <v>1.7603619728753357E-2</v>
      </c>
      <c r="N28" s="325">
        <v>1.5003327716496919E-2</v>
      </c>
      <c r="O28" s="325">
        <v>1.9499973800184176E-2</v>
      </c>
      <c r="P28" s="325">
        <v>1.8013304038650188E-2</v>
      </c>
      <c r="Q28" s="325">
        <v>2.6128169182344941E-2</v>
      </c>
      <c r="R28" s="325">
        <v>2.5584324400110256E-2</v>
      </c>
      <c r="S28" s="325">
        <v>3.0619760820315509E-2</v>
      </c>
      <c r="T28" s="325">
        <v>3.0735124872557477E-2</v>
      </c>
      <c r="U28" s="325">
        <v>1.7910053454342555E-2</v>
      </c>
      <c r="V28" s="325">
        <v>4.4658241369737346E-2</v>
      </c>
      <c r="W28" s="325">
        <v>2.7771490589343806E-2</v>
      </c>
      <c r="X28" s="325">
        <v>8.382128463798216E-3</v>
      </c>
      <c r="Y28" s="325">
        <v>1.4023789754632693E-2</v>
      </c>
      <c r="Z28" s="325">
        <v>1.0089918710287553</v>
      </c>
      <c r="AA28" s="325">
        <v>6.8756595884918196E-3</v>
      </c>
      <c r="AB28" s="325">
        <v>2.1199765897045759E-3</v>
      </c>
      <c r="AC28" s="325">
        <v>2.1524179402716916E-2</v>
      </c>
      <c r="AD28" s="325">
        <v>9.9629522354549062E-3</v>
      </c>
      <c r="AE28" s="325">
        <v>8.2637187494846026E-3</v>
      </c>
      <c r="AF28" s="325">
        <v>1.140157931886011E-2</v>
      </c>
      <c r="AG28" s="325">
        <v>2.7585199852279429E-2</v>
      </c>
      <c r="AH28" s="325">
        <v>2.3655323462761526E-2</v>
      </c>
      <c r="AI28" s="325">
        <v>1.7221648860409423E-2</v>
      </c>
      <c r="AJ28" s="325">
        <v>4.045555242760715E-2</v>
      </c>
      <c r="AK28" s="325">
        <v>0.14096680763906846</v>
      </c>
      <c r="AL28" s="325">
        <v>5.676079491656401E-3</v>
      </c>
      <c r="AM28" s="329">
        <v>1.9253275621057835</v>
      </c>
      <c r="AN28" s="329">
        <v>1.50081603</v>
      </c>
    </row>
    <row r="29" spans="1:40" s="327" customFormat="1" ht="15" customHeight="1" x14ac:dyDescent="0.15">
      <c r="A29" s="328" t="s">
        <v>350</v>
      </c>
      <c r="B29" s="246" t="s">
        <v>471</v>
      </c>
      <c r="C29" s="324">
        <v>8.9780831146437038E-3</v>
      </c>
      <c r="D29" s="325">
        <v>7.2592307684902595E-3</v>
      </c>
      <c r="E29" s="325">
        <v>1.1908142885359482E-2</v>
      </c>
      <c r="F29" s="325">
        <v>1.0005180630244557E-2</v>
      </c>
      <c r="G29" s="325">
        <v>4.4273390838236316E-2</v>
      </c>
      <c r="H29" s="325">
        <v>7.1824455351046802E-3</v>
      </c>
      <c r="I29" s="325">
        <v>1.6625047903064197E-2</v>
      </c>
      <c r="J29" s="325">
        <v>1.1081258568301966E-2</v>
      </c>
      <c r="K29" s="325">
        <v>1.0469474909818787E-2</v>
      </c>
      <c r="L29" s="325">
        <v>4.7223355633103179E-3</v>
      </c>
      <c r="M29" s="325">
        <v>1.3058787473207838E-2</v>
      </c>
      <c r="N29" s="325">
        <v>7.8933966127710496E-3</v>
      </c>
      <c r="O29" s="325">
        <v>5.1954847132373756E-3</v>
      </c>
      <c r="P29" s="325">
        <v>1.0040482326336243E-2</v>
      </c>
      <c r="Q29" s="325">
        <v>7.9683198320281545E-3</v>
      </c>
      <c r="R29" s="325">
        <v>7.482238080940889E-3</v>
      </c>
      <c r="S29" s="325">
        <v>7.9364971897858735E-3</v>
      </c>
      <c r="T29" s="325">
        <v>1.0808614400006382E-2</v>
      </c>
      <c r="U29" s="325">
        <v>5.2756981013190249E-3</v>
      </c>
      <c r="V29" s="325">
        <v>1.2952663379794574E-2</v>
      </c>
      <c r="W29" s="325">
        <v>1.2565370307844527E-2</v>
      </c>
      <c r="X29" s="325">
        <v>2.2046739016820117E-2</v>
      </c>
      <c r="Y29" s="325">
        <v>2.9830807888856489E-2</v>
      </c>
      <c r="Z29" s="325">
        <v>1.9529742986255094E-2</v>
      </c>
      <c r="AA29" s="325">
        <v>1.0679829707480757</v>
      </c>
      <c r="AB29" s="325">
        <v>6.4434730219973285E-2</v>
      </c>
      <c r="AC29" s="325">
        <v>2.3744299049654145E-2</v>
      </c>
      <c r="AD29" s="325">
        <v>1.0396145028375024E-2</v>
      </c>
      <c r="AE29" s="325">
        <v>1.445562857073791E-2</v>
      </c>
      <c r="AF29" s="325">
        <v>1.0868632792852865E-2</v>
      </c>
      <c r="AG29" s="325">
        <v>9.2356518801982989E-3</v>
      </c>
      <c r="AH29" s="325">
        <v>2.2893463918329714E-2</v>
      </c>
      <c r="AI29" s="325">
        <v>1.4991217769957706E-2</v>
      </c>
      <c r="AJ29" s="325">
        <v>1.5611198617457573E-2</v>
      </c>
      <c r="AK29" s="325">
        <v>5.2165078414954467E-3</v>
      </c>
      <c r="AL29" s="325">
        <v>3.1013483209247353E-2</v>
      </c>
      <c r="AM29" s="326">
        <v>1.595933362672133</v>
      </c>
      <c r="AN29" s="326">
        <v>1.24404928</v>
      </c>
    </row>
    <row r="30" spans="1:40" s="327" customFormat="1" ht="15" customHeight="1" x14ac:dyDescent="0.15">
      <c r="A30" s="328" t="s">
        <v>351</v>
      </c>
      <c r="B30" s="246" t="s">
        <v>472</v>
      </c>
      <c r="C30" s="324">
        <v>3.325505237034673E-3</v>
      </c>
      <c r="D30" s="325">
        <v>3.1346825812306051E-3</v>
      </c>
      <c r="E30" s="325">
        <v>3.4407419510787901E-3</v>
      </c>
      <c r="F30" s="325">
        <v>2.7554613916634155E-3</v>
      </c>
      <c r="G30" s="325">
        <v>8.8668210592713678E-3</v>
      </c>
      <c r="H30" s="325">
        <v>5.6001834457818575E-3</v>
      </c>
      <c r="I30" s="325">
        <v>6.895237936496143E-3</v>
      </c>
      <c r="J30" s="325">
        <v>4.8565590113431242E-3</v>
      </c>
      <c r="K30" s="325">
        <v>6.086356154230789E-3</v>
      </c>
      <c r="L30" s="325">
        <v>3.7986385934086642E-3</v>
      </c>
      <c r="M30" s="325">
        <v>6.5084197400970016E-3</v>
      </c>
      <c r="N30" s="325">
        <v>3.7361583343877313E-3</v>
      </c>
      <c r="O30" s="325">
        <v>2.4045138502338556E-3</v>
      </c>
      <c r="P30" s="325">
        <v>5.7269482019023966E-3</v>
      </c>
      <c r="Q30" s="325">
        <v>4.4472764939105913E-3</v>
      </c>
      <c r="R30" s="325">
        <v>3.4022122556560249E-3</v>
      </c>
      <c r="S30" s="325">
        <v>4.3838228378775363E-3</v>
      </c>
      <c r="T30" s="325">
        <v>5.338631646116484E-3</v>
      </c>
      <c r="U30" s="325">
        <v>2.1718571923621294E-3</v>
      </c>
      <c r="V30" s="325">
        <v>5.8889759027263532E-3</v>
      </c>
      <c r="W30" s="325">
        <v>6.460240238194347E-3</v>
      </c>
      <c r="X30" s="325">
        <v>9.2406510092103589E-3</v>
      </c>
      <c r="Y30" s="325">
        <v>4.1557052753082883E-3</v>
      </c>
      <c r="Z30" s="325">
        <v>2.9335180031177802E-2</v>
      </c>
      <c r="AA30" s="325">
        <v>1.4456826953318605E-2</v>
      </c>
      <c r="AB30" s="325">
        <v>1.0171128127495352</v>
      </c>
      <c r="AC30" s="325">
        <v>1.9863504522328216E-2</v>
      </c>
      <c r="AD30" s="325">
        <v>2.1601019633365866E-2</v>
      </c>
      <c r="AE30" s="325">
        <v>4.7731220444025184E-3</v>
      </c>
      <c r="AF30" s="325">
        <v>6.8374880802072168E-3</v>
      </c>
      <c r="AG30" s="325">
        <v>1.6093218679435629E-2</v>
      </c>
      <c r="AH30" s="325">
        <v>1.4628080358307607E-2</v>
      </c>
      <c r="AI30" s="325">
        <v>1.2040227196633332E-2</v>
      </c>
      <c r="AJ30" s="325">
        <v>2.9171987070419791E-2</v>
      </c>
      <c r="AK30" s="325">
        <v>5.4616629416927697E-3</v>
      </c>
      <c r="AL30" s="325">
        <v>1.6671259790652877E-2</v>
      </c>
      <c r="AM30" s="326">
        <v>1.3206719903909998</v>
      </c>
      <c r="AN30" s="326">
        <v>1.02947973</v>
      </c>
    </row>
    <row r="31" spans="1:40" s="327" customFormat="1" ht="15" customHeight="1" x14ac:dyDescent="0.15">
      <c r="A31" s="328" t="s">
        <v>352</v>
      </c>
      <c r="B31" s="246" t="s">
        <v>497</v>
      </c>
      <c r="C31" s="324">
        <v>5.0517714148456419E-2</v>
      </c>
      <c r="D31" s="325">
        <v>6.5247428882592634E-2</v>
      </c>
      <c r="E31" s="325">
        <v>5.9372297789270508E-2</v>
      </c>
      <c r="F31" s="325">
        <v>3.4041458658866493E-2</v>
      </c>
      <c r="G31" s="325">
        <v>0.16454369438185001</v>
      </c>
      <c r="H31" s="325">
        <v>4.1612976102514826E-2</v>
      </c>
      <c r="I31" s="325">
        <v>1.9873128227149119E-2</v>
      </c>
      <c r="J31" s="325">
        <v>3.8039237881105997E-2</v>
      </c>
      <c r="K31" s="325">
        <v>2.1470288280581215E-2</v>
      </c>
      <c r="L31" s="325">
        <v>5.3792586059964904E-2</v>
      </c>
      <c r="M31" s="325">
        <v>6.3883640031877131E-2</v>
      </c>
      <c r="N31" s="325">
        <v>2.755349700807538E-2</v>
      </c>
      <c r="O31" s="325">
        <v>1.8410638791090211E-2</v>
      </c>
      <c r="P31" s="325">
        <v>2.1791171325311602E-2</v>
      </c>
      <c r="Q31" s="325">
        <v>1.5949259933901821E-2</v>
      </c>
      <c r="R31" s="325">
        <v>1.3716749837073987E-2</v>
      </c>
      <c r="S31" s="325">
        <v>1.4880158307182643E-2</v>
      </c>
      <c r="T31" s="325">
        <v>1.573488382571352E-2</v>
      </c>
      <c r="U31" s="325">
        <v>1.8099673598531003E-2</v>
      </c>
      <c r="V31" s="325">
        <v>4.3743421356467485E-2</v>
      </c>
      <c r="W31" s="325">
        <v>3.4165287145950518E-2</v>
      </c>
      <c r="X31" s="325">
        <v>2.1549509870108004E-2</v>
      </c>
      <c r="Y31" s="325">
        <v>5.2750417102307844E-2</v>
      </c>
      <c r="Z31" s="325">
        <v>3.4405667562201786E-2</v>
      </c>
      <c r="AA31" s="325">
        <v>2.5062500811454006E-2</v>
      </c>
      <c r="AB31" s="325">
        <v>4.006793739634658E-3</v>
      </c>
      <c r="AC31" s="325">
        <v>1.0537074838745972</v>
      </c>
      <c r="AD31" s="325">
        <v>2.1253478017304456E-2</v>
      </c>
      <c r="AE31" s="325">
        <v>2.3630788707592016E-2</v>
      </c>
      <c r="AF31" s="325">
        <v>1.9980351444826863E-2</v>
      </c>
      <c r="AG31" s="325">
        <v>1.5287570226157413E-2</v>
      </c>
      <c r="AH31" s="325">
        <v>2.9986661240005364E-2</v>
      </c>
      <c r="AI31" s="325">
        <v>1.4964374618719868E-2</v>
      </c>
      <c r="AJ31" s="325">
        <v>3.3542393440762514E-2</v>
      </c>
      <c r="AK31" s="325">
        <v>5.4339590996491431E-2</v>
      </c>
      <c r="AL31" s="325">
        <v>3.9926903626661091E-2</v>
      </c>
      <c r="AM31" s="326">
        <v>2.2808336768523518</v>
      </c>
      <c r="AN31" s="326">
        <v>1.7779373300000001</v>
      </c>
    </row>
    <row r="32" spans="1:40" s="327" customFormat="1" ht="15" customHeight="1" x14ac:dyDescent="0.15">
      <c r="A32" s="328" t="s">
        <v>353</v>
      </c>
      <c r="B32" s="246" t="s">
        <v>498</v>
      </c>
      <c r="C32" s="324">
        <v>6.6036852123423587E-3</v>
      </c>
      <c r="D32" s="325">
        <v>5.4153014348114394E-3</v>
      </c>
      <c r="E32" s="325">
        <v>4.7641394984134404E-3</v>
      </c>
      <c r="F32" s="325">
        <v>6.3967249559008779E-3</v>
      </c>
      <c r="G32" s="325">
        <v>8.8865096242211079E-3</v>
      </c>
      <c r="H32" s="325">
        <v>6.3758609950873664E-3</v>
      </c>
      <c r="I32" s="325">
        <v>7.1853424309181492E-3</v>
      </c>
      <c r="J32" s="325">
        <v>6.6546749558813933E-3</v>
      </c>
      <c r="K32" s="325">
        <v>1.3713415007513276E-2</v>
      </c>
      <c r="L32" s="325">
        <v>5.2322389320337143E-3</v>
      </c>
      <c r="M32" s="325">
        <v>8.0534806873060368E-3</v>
      </c>
      <c r="N32" s="325">
        <v>5.2593920371303195E-3</v>
      </c>
      <c r="O32" s="325">
        <v>3.2043313937378335E-3</v>
      </c>
      <c r="P32" s="325">
        <v>8.6562906998412497E-3</v>
      </c>
      <c r="Q32" s="325">
        <v>8.0441739582010081E-3</v>
      </c>
      <c r="R32" s="325">
        <v>6.7915772951269212E-3</v>
      </c>
      <c r="S32" s="325">
        <v>1.0629484564811099E-2</v>
      </c>
      <c r="T32" s="325">
        <v>1.3993489505577106E-2</v>
      </c>
      <c r="U32" s="325">
        <v>3.4905358539899021E-3</v>
      </c>
      <c r="V32" s="325">
        <v>6.7731932692109793E-3</v>
      </c>
      <c r="W32" s="325">
        <v>1.1103857575205255E-2</v>
      </c>
      <c r="X32" s="325">
        <v>1.9413867737777882E-2</v>
      </c>
      <c r="Y32" s="325">
        <v>1.1512197519665614E-2</v>
      </c>
      <c r="Z32" s="325">
        <v>3.014415796757456E-2</v>
      </c>
      <c r="AA32" s="325">
        <v>4.4183800517929833E-2</v>
      </c>
      <c r="AB32" s="325">
        <v>4.7581912245974779E-3</v>
      </c>
      <c r="AC32" s="325">
        <v>1.1918389085920893E-2</v>
      </c>
      <c r="AD32" s="325">
        <v>1.1422121287223164</v>
      </c>
      <c r="AE32" s="325">
        <v>2.1559988652950609E-2</v>
      </c>
      <c r="AF32" s="325">
        <v>1.9736218973695784E-2</v>
      </c>
      <c r="AG32" s="325">
        <v>1.2911735170055266E-2</v>
      </c>
      <c r="AH32" s="325">
        <v>4.6387605745946824E-2</v>
      </c>
      <c r="AI32" s="325">
        <v>3.4383677047164239E-2</v>
      </c>
      <c r="AJ32" s="325">
        <v>1.8958263498700802E-2</v>
      </c>
      <c r="AK32" s="325">
        <v>5.4705173475259371E-3</v>
      </c>
      <c r="AL32" s="325">
        <v>2.8791920158704454E-2</v>
      </c>
      <c r="AM32" s="326">
        <v>1.6095703592577872</v>
      </c>
      <c r="AN32" s="326">
        <v>1.25467949</v>
      </c>
    </row>
    <row r="33" spans="1:40" s="327" customFormat="1" ht="15" customHeight="1" x14ac:dyDescent="0.15">
      <c r="A33" s="328" t="s">
        <v>354</v>
      </c>
      <c r="B33" s="246" t="s">
        <v>475</v>
      </c>
      <c r="C33" s="324">
        <v>9.492509758165762E-4</v>
      </c>
      <c r="D33" s="325">
        <v>2.3851294671238836E-4</v>
      </c>
      <c r="E33" s="325">
        <v>1.5645318478042135E-4</v>
      </c>
      <c r="F33" s="325">
        <v>9.77808030806154E-4</v>
      </c>
      <c r="G33" s="325">
        <v>8.7164147772148676E-4</v>
      </c>
      <c r="H33" s="325">
        <v>7.532315651438249E-4</v>
      </c>
      <c r="I33" s="325">
        <v>4.6570102778055006E-4</v>
      </c>
      <c r="J33" s="325">
        <v>7.9808801617786934E-4</v>
      </c>
      <c r="K33" s="325">
        <v>1.9530127689918464E-4</v>
      </c>
      <c r="L33" s="325">
        <v>2.0131573690225584E-3</v>
      </c>
      <c r="M33" s="325">
        <v>1.0252309027090187E-3</v>
      </c>
      <c r="N33" s="325">
        <v>1.0079997025869243E-3</v>
      </c>
      <c r="O33" s="325">
        <v>5.560713717667567E-4</v>
      </c>
      <c r="P33" s="325">
        <v>4.9392537968459625E-4</v>
      </c>
      <c r="Q33" s="325">
        <v>5.7119329152019959E-4</v>
      </c>
      <c r="R33" s="325">
        <v>1.4768403176360605E-4</v>
      </c>
      <c r="S33" s="325">
        <v>2.6199611292312681E-4</v>
      </c>
      <c r="T33" s="325">
        <v>7.8863739505865595E-4</v>
      </c>
      <c r="U33" s="325">
        <v>1.0248765446789654E-4</v>
      </c>
      <c r="V33" s="325">
        <v>2.5652899424456895E-4</v>
      </c>
      <c r="W33" s="325">
        <v>1.4535666281713254E-3</v>
      </c>
      <c r="X33" s="325">
        <v>6.5639319688188689E-4</v>
      </c>
      <c r="Y33" s="325">
        <v>9.1307940932600009E-4</v>
      </c>
      <c r="Z33" s="325">
        <v>6.0644436845776997E-4</v>
      </c>
      <c r="AA33" s="325">
        <v>1.3457379423065276E-3</v>
      </c>
      <c r="AB33" s="325">
        <v>3.7840065519593454E-4</v>
      </c>
      <c r="AC33" s="325">
        <v>3.4146429450268432E-4</v>
      </c>
      <c r="AD33" s="325">
        <v>7.6188689576913663E-4</v>
      </c>
      <c r="AE33" s="325">
        <v>1.0001587742350089</v>
      </c>
      <c r="AF33" s="325">
        <v>8.0150658250311487E-4</v>
      </c>
      <c r="AG33" s="325">
        <v>4.1273981740673937E-4</v>
      </c>
      <c r="AH33" s="325">
        <v>1.4536434159828915E-3</v>
      </c>
      <c r="AI33" s="325">
        <v>6.0708029359819325E-4</v>
      </c>
      <c r="AJ33" s="325">
        <v>7.5093225028420411E-4</v>
      </c>
      <c r="AK33" s="325">
        <v>2.3796602032245495E-4</v>
      </c>
      <c r="AL33" s="325">
        <v>0.10626227171049979</v>
      </c>
      <c r="AM33" s="329">
        <v>1.1297727884238038</v>
      </c>
      <c r="AN33" s="329">
        <v>0.88067150000000005</v>
      </c>
    </row>
    <row r="34" spans="1:40" s="327" customFormat="1" ht="15" customHeight="1" x14ac:dyDescent="0.15">
      <c r="A34" s="328" t="s">
        <v>355</v>
      </c>
      <c r="B34" s="246" t="s">
        <v>476</v>
      </c>
      <c r="C34" s="324">
        <v>1.429533762671448E-4</v>
      </c>
      <c r="D34" s="325">
        <v>1.3467464825005083E-4</v>
      </c>
      <c r="E34" s="325">
        <v>7.2665272716404257E-4</v>
      </c>
      <c r="F34" s="325">
        <v>1.1111392983449376E-4</v>
      </c>
      <c r="G34" s="325">
        <v>6.2614781757979528E-4</v>
      </c>
      <c r="H34" s="325">
        <v>3.0092489797949875E-4</v>
      </c>
      <c r="I34" s="325">
        <v>1.3804143276436968E-4</v>
      </c>
      <c r="J34" s="325">
        <v>3.1604469445908786E-4</v>
      </c>
      <c r="K34" s="325">
        <v>4.7948517794348117E-4</v>
      </c>
      <c r="L34" s="325">
        <v>1.5395211849830842E-4</v>
      </c>
      <c r="M34" s="325">
        <v>7.0350304076291709E-4</v>
      </c>
      <c r="N34" s="325">
        <v>4.7322874311310666E-4</v>
      </c>
      <c r="O34" s="325">
        <v>1.1509129043803961E-4</v>
      </c>
      <c r="P34" s="325">
        <v>7.611167431765799E-4</v>
      </c>
      <c r="Q34" s="325">
        <v>4.7393636384304494E-4</v>
      </c>
      <c r="R34" s="325">
        <v>1.6126496785512116E-3</v>
      </c>
      <c r="S34" s="325">
        <v>1.4674064483549138E-3</v>
      </c>
      <c r="T34" s="325">
        <v>2.6895759731998294E-3</v>
      </c>
      <c r="U34" s="325">
        <v>2.2335686370248886E-4</v>
      </c>
      <c r="V34" s="325">
        <v>3.7701192956140079E-4</v>
      </c>
      <c r="W34" s="325">
        <v>3.679679472849469E-4</v>
      </c>
      <c r="X34" s="325">
        <v>9.2270256341744439E-4</v>
      </c>
      <c r="Y34" s="325">
        <v>4.433586476101642E-4</v>
      </c>
      <c r="Z34" s="325">
        <v>5.1747458031571538E-4</v>
      </c>
      <c r="AA34" s="325">
        <v>6.0528055040184317E-4</v>
      </c>
      <c r="AB34" s="325">
        <v>7.24191430065817E-5</v>
      </c>
      <c r="AC34" s="325">
        <v>7.4859242694985944E-4</v>
      </c>
      <c r="AD34" s="325">
        <v>6.4379684983926645E-3</v>
      </c>
      <c r="AE34" s="325">
        <v>2.9260867393787748E-4</v>
      </c>
      <c r="AF34" s="325">
        <v>1.0002103195803622</v>
      </c>
      <c r="AG34" s="325">
        <v>2.5277151893943184E-4</v>
      </c>
      <c r="AH34" s="325">
        <v>3.6787334658811477E-4</v>
      </c>
      <c r="AI34" s="325">
        <v>7.8699792081181536E-4</v>
      </c>
      <c r="AJ34" s="325">
        <v>7.3359607275796457E-4</v>
      </c>
      <c r="AK34" s="325">
        <v>1.5189060366091537E-4</v>
      </c>
      <c r="AL34" s="325">
        <v>2.767969706307551E-3</v>
      </c>
      <c r="AM34" s="326">
        <v>1.0277066596761888</v>
      </c>
      <c r="AN34" s="326">
        <v>0.80110972000000003</v>
      </c>
    </row>
    <row r="35" spans="1:40" s="327" customFormat="1" ht="15" customHeight="1" x14ac:dyDescent="0.15">
      <c r="A35" s="328" t="s">
        <v>356</v>
      </c>
      <c r="B35" s="246" t="s">
        <v>499</v>
      </c>
      <c r="C35" s="324">
        <v>2.7839111043328282E-5</v>
      </c>
      <c r="D35" s="325">
        <v>3.2422359871247821E-5</v>
      </c>
      <c r="E35" s="325">
        <v>2.8513930353548822E-5</v>
      </c>
      <c r="F35" s="325">
        <v>2.0361031319804349E-5</v>
      </c>
      <c r="G35" s="325">
        <v>7.7899597867614175E-5</v>
      </c>
      <c r="H35" s="325">
        <v>2.3762660663379734E-5</v>
      </c>
      <c r="I35" s="325">
        <v>1.6472370074876337E-5</v>
      </c>
      <c r="J35" s="325">
        <v>2.3645817306877062E-5</v>
      </c>
      <c r="K35" s="325">
        <v>2.8881383224766967E-5</v>
      </c>
      <c r="L35" s="325">
        <v>2.8547687804273303E-5</v>
      </c>
      <c r="M35" s="325">
        <v>3.5604448772423831E-5</v>
      </c>
      <c r="N35" s="325">
        <v>2.0726521851541276E-5</v>
      </c>
      <c r="O35" s="325">
        <v>1.1660499011967165E-5</v>
      </c>
      <c r="P35" s="325">
        <v>1.6050993669728382E-5</v>
      </c>
      <c r="Q35" s="325">
        <v>1.3408449987772416E-5</v>
      </c>
      <c r="R35" s="325">
        <v>1.201184487382095E-5</v>
      </c>
      <c r="S35" s="325">
        <v>1.3722747184187979E-5</v>
      </c>
      <c r="T35" s="325">
        <v>1.6455763599730462E-5</v>
      </c>
      <c r="U35" s="325">
        <v>1.0857057797407878E-5</v>
      </c>
      <c r="V35" s="325">
        <v>2.6115251053781669E-5</v>
      </c>
      <c r="W35" s="325">
        <v>2.6843395964229125E-5</v>
      </c>
      <c r="X35" s="325">
        <v>5.9463759549083991E-5</v>
      </c>
      <c r="Y35" s="325">
        <v>3.4604746521159034E-5</v>
      </c>
      <c r="Z35" s="325">
        <v>5.544692380717492E-5</v>
      </c>
      <c r="AA35" s="325">
        <v>1.63280193047052E-4</v>
      </c>
      <c r="AB35" s="325">
        <v>2.1533927203728501E-5</v>
      </c>
      <c r="AC35" s="325">
        <v>4.2987280981858261E-4</v>
      </c>
      <c r="AD35" s="325">
        <v>4.9313743730185666E-4</v>
      </c>
      <c r="AE35" s="325">
        <v>3.8498526127217784E-5</v>
      </c>
      <c r="AF35" s="325">
        <v>3.4931348476868165E-5</v>
      </c>
      <c r="AG35" s="325">
        <v>1.0137730305319332</v>
      </c>
      <c r="AH35" s="325">
        <v>4.4922616780062348E-5</v>
      </c>
      <c r="AI35" s="325">
        <v>4.79728283886697E-5</v>
      </c>
      <c r="AJ35" s="325">
        <v>2.8689968357197243E-4</v>
      </c>
      <c r="AK35" s="325">
        <v>2.8898047723282351E-5</v>
      </c>
      <c r="AL35" s="325">
        <v>1.7268837838779237E-4</v>
      </c>
      <c r="AM35" s="326">
        <v>1.0161969846819336</v>
      </c>
      <c r="AN35" s="326">
        <v>0.79213778999999995</v>
      </c>
    </row>
    <row r="36" spans="1:40" s="327" customFormat="1" ht="15" customHeight="1" x14ac:dyDescent="0.15">
      <c r="A36" s="328" t="s">
        <v>357</v>
      </c>
      <c r="B36" s="246" t="s">
        <v>478</v>
      </c>
      <c r="C36" s="324">
        <v>2.558375399525894E-3</v>
      </c>
      <c r="D36" s="325">
        <v>2.3781251277853639E-3</v>
      </c>
      <c r="E36" s="325">
        <v>2.1138220297835888E-3</v>
      </c>
      <c r="F36" s="325">
        <v>1.2933373226157214E-2</v>
      </c>
      <c r="G36" s="325">
        <v>2.7142788631584112E-3</v>
      </c>
      <c r="H36" s="325">
        <v>2.0382891688652911E-3</v>
      </c>
      <c r="I36" s="325">
        <v>1.8965093965431967E-3</v>
      </c>
      <c r="J36" s="325">
        <v>1.6420832562634637E-3</v>
      </c>
      <c r="K36" s="325">
        <v>1.7489733470464586E-3</v>
      </c>
      <c r="L36" s="325">
        <v>7.4330312244806683E-4</v>
      </c>
      <c r="M36" s="325">
        <v>1.8615865173998982E-3</v>
      </c>
      <c r="N36" s="325">
        <v>8.8327004309300401E-4</v>
      </c>
      <c r="O36" s="325">
        <v>1.7371858418869163E-3</v>
      </c>
      <c r="P36" s="325">
        <v>5.5701999247377478E-4</v>
      </c>
      <c r="Q36" s="325">
        <v>1.1842756119149792E-3</v>
      </c>
      <c r="R36" s="325">
        <v>6.4291812438067733E-4</v>
      </c>
      <c r="S36" s="325">
        <v>6.8385149059124392E-4</v>
      </c>
      <c r="T36" s="325">
        <v>3.5538124985510914E-4</v>
      </c>
      <c r="U36" s="325">
        <v>2.3176309252396764E-4</v>
      </c>
      <c r="V36" s="325">
        <v>8.9932355807145032E-4</v>
      </c>
      <c r="W36" s="325">
        <v>1.3320562552794873E-3</v>
      </c>
      <c r="X36" s="325">
        <v>4.4355782701908401E-3</v>
      </c>
      <c r="Y36" s="325">
        <v>2.5771921385582294E-3</v>
      </c>
      <c r="Z36" s="325">
        <v>1.1399495312786473E-3</v>
      </c>
      <c r="AA36" s="325">
        <v>4.3767937020115673E-3</v>
      </c>
      <c r="AB36" s="325">
        <v>5.034785765861971E-4</v>
      </c>
      <c r="AC36" s="325">
        <v>1.8309422642672425E-3</v>
      </c>
      <c r="AD36" s="325">
        <v>2.0132955823120549E-3</v>
      </c>
      <c r="AE36" s="325">
        <v>4.287002730704165E-4</v>
      </c>
      <c r="AF36" s="325">
        <v>1.8414618168623507E-3</v>
      </c>
      <c r="AG36" s="325">
        <v>1.3992424576635689E-3</v>
      </c>
      <c r="AH36" s="325">
        <v>1.0004188035371655</v>
      </c>
      <c r="AI36" s="325">
        <v>2.4174612084350562E-3</v>
      </c>
      <c r="AJ36" s="325">
        <v>3.6464947599709079E-3</v>
      </c>
      <c r="AK36" s="325">
        <v>4.323046254745896E-4</v>
      </c>
      <c r="AL36" s="325">
        <v>6.4979642293463654E-4</v>
      </c>
      <c r="AM36" s="326">
        <v>1.0692472598818292</v>
      </c>
      <c r="AN36" s="326">
        <v>0.83349112000000003</v>
      </c>
    </row>
    <row r="37" spans="1:40" s="327" customFormat="1" ht="15" customHeight="1" x14ac:dyDescent="0.15">
      <c r="A37" s="328" t="s">
        <v>358</v>
      </c>
      <c r="B37" s="246" t="s">
        <v>479</v>
      </c>
      <c r="C37" s="324">
        <v>5.8978083838480161E-2</v>
      </c>
      <c r="D37" s="325">
        <v>3.3808408178362753E-2</v>
      </c>
      <c r="E37" s="325">
        <v>3.4820133741068772E-2</v>
      </c>
      <c r="F37" s="325">
        <v>2.2181063854629257E-2</v>
      </c>
      <c r="G37" s="325">
        <v>6.0164044377072699E-2</v>
      </c>
      <c r="H37" s="325">
        <v>4.606443418684629E-2</v>
      </c>
      <c r="I37" s="325">
        <v>5.3581033151998435E-2</v>
      </c>
      <c r="J37" s="325">
        <v>4.1070249615686186E-2</v>
      </c>
      <c r="K37" s="325">
        <v>6.8907983679180801E-2</v>
      </c>
      <c r="L37" s="325">
        <v>4.0612087635833481E-2</v>
      </c>
      <c r="M37" s="325">
        <v>7.1347830010145399E-2</v>
      </c>
      <c r="N37" s="325">
        <v>3.1315496774261785E-2</v>
      </c>
      <c r="O37" s="325">
        <v>2.3817862313246171E-2</v>
      </c>
      <c r="P37" s="325">
        <v>3.7758171849652938E-2</v>
      </c>
      <c r="Q37" s="325">
        <v>4.3526151567320176E-2</v>
      </c>
      <c r="R37" s="325">
        <v>4.9824651519856406E-2</v>
      </c>
      <c r="S37" s="325">
        <v>4.5197250964860193E-2</v>
      </c>
      <c r="T37" s="325">
        <v>4.3771003326773084E-2</v>
      </c>
      <c r="U37" s="325">
        <v>3.2551060633657529E-2</v>
      </c>
      <c r="V37" s="325">
        <v>4.8317880449667151E-2</v>
      </c>
      <c r="W37" s="325">
        <v>0.13137415390391216</v>
      </c>
      <c r="X37" s="325">
        <v>0.14250206067023694</v>
      </c>
      <c r="Y37" s="325">
        <v>7.268467656850669E-2</v>
      </c>
      <c r="Z37" s="325">
        <v>8.8907563421033217E-2</v>
      </c>
      <c r="AA37" s="325">
        <v>0.12143162496526563</v>
      </c>
      <c r="AB37" s="325">
        <v>2.5999696164833969E-2</v>
      </c>
      <c r="AC37" s="325">
        <v>0.15235207805563822</v>
      </c>
      <c r="AD37" s="325">
        <v>0.1615399097328237</v>
      </c>
      <c r="AE37" s="325">
        <v>8.4245909191413823E-2</v>
      </c>
      <c r="AF37" s="325">
        <v>8.3610776311973278E-2</v>
      </c>
      <c r="AG37" s="325">
        <v>5.0942559219226767E-2</v>
      </c>
      <c r="AH37" s="325">
        <v>7.9154358741226991E-2</v>
      </c>
      <c r="AI37" s="325">
        <v>1.1404198720127359</v>
      </c>
      <c r="AJ37" s="325">
        <v>5.2650160076827913E-2</v>
      </c>
      <c r="AK37" s="325">
        <v>2.4339459013810186E-2</v>
      </c>
      <c r="AL37" s="325">
        <v>4.9072248841679281E-2</v>
      </c>
      <c r="AM37" s="326">
        <v>3.3488419885597449</v>
      </c>
      <c r="AN37" s="326">
        <v>2.61046267</v>
      </c>
    </row>
    <row r="38" spans="1:40" s="327" customFormat="1" ht="15" customHeight="1" x14ac:dyDescent="0.15">
      <c r="A38" s="328" t="s">
        <v>359</v>
      </c>
      <c r="B38" s="246" t="s">
        <v>500</v>
      </c>
      <c r="C38" s="324">
        <v>4.9871025967061289E-4</v>
      </c>
      <c r="D38" s="325">
        <v>3.9308429477746673E-3</v>
      </c>
      <c r="E38" s="325">
        <v>2.3709388025758347E-4</v>
      </c>
      <c r="F38" s="325">
        <v>1.0630639942217823E-3</v>
      </c>
      <c r="G38" s="325">
        <v>4.3702486737664143E-4</v>
      </c>
      <c r="H38" s="325">
        <v>9.8964785438791368E-4</v>
      </c>
      <c r="I38" s="325">
        <v>3.4308410411767153E-4</v>
      </c>
      <c r="J38" s="325">
        <v>2.98160509149579E-4</v>
      </c>
      <c r="K38" s="325">
        <v>4.0911523522751741E-4</v>
      </c>
      <c r="L38" s="325">
        <v>2.5070856238974468E-4</v>
      </c>
      <c r="M38" s="325">
        <v>4.0429938062756039E-4</v>
      </c>
      <c r="N38" s="325">
        <v>1.9178532240297501E-4</v>
      </c>
      <c r="O38" s="325">
        <v>1.2116319754727704E-4</v>
      </c>
      <c r="P38" s="325">
        <v>2.3298444371038226E-4</v>
      </c>
      <c r="Q38" s="325">
        <v>2.5309834913719615E-4</v>
      </c>
      <c r="R38" s="325">
        <v>4.1662771051506853E-4</v>
      </c>
      <c r="S38" s="325">
        <v>3.2051667647745984E-4</v>
      </c>
      <c r="T38" s="325">
        <v>3.5571881464785773E-4</v>
      </c>
      <c r="U38" s="325">
        <v>1.7784209364904197E-4</v>
      </c>
      <c r="V38" s="325">
        <v>3.046126604867044E-4</v>
      </c>
      <c r="W38" s="325">
        <v>6.2907755283581209E-4</v>
      </c>
      <c r="X38" s="325">
        <v>5.6504881880857147E-4</v>
      </c>
      <c r="Y38" s="325">
        <v>3.1231167724484447E-4</v>
      </c>
      <c r="Z38" s="325">
        <v>9.2692934876238448E-4</v>
      </c>
      <c r="AA38" s="325">
        <v>7.5517558676006249E-4</v>
      </c>
      <c r="AB38" s="325">
        <v>6.5891506427622295E-4</v>
      </c>
      <c r="AC38" s="325">
        <v>7.1322690967512371E-4</v>
      </c>
      <c r="AD38" s="325">
        <v>7.4785534835752959E-3</v>
      </c>
      <c r="AE38" s="325">
        <v>6.0618233462718309E-4</v>
      </c>
      <c r="AF38" s="325">
        <v>7.3366013660777227E-3</v>
      </c>
      <c r="AG38" s="325">
        <v>1.8230693744412406E-2</v>
      </c>
      <c r="AH38" s="325">
        <v>2.3286884578776991E-3</v>
      </c>
      <c r="AI38" s="325">
        <v>1.9338155765413277E-3</v>
      </c>
      <c r="AJ38" s="325">
        <v>1.0102140553456602</v>
      </c>
      <c r="AK38" s="325">
        <v>1.9722627020113314E-4</v>
      </c>
      <c r="AL38" s="325">
        <v>3.0665205879165285E-3</v>
      </c>
      <c r="AM38" s="326">
        <v>1.0671891229890278</v>
      </c>
      <c r="AN38" s="326">
        <v>0.83188678000000005</v>
      </c>
    </row>
    <row r="39" spans="1:40" s="327" customFormat="1" ht="15" customHeight="1" x14ac:dyDescent="0.15">
      <c r="A39" s="328" t="s">
        <v>360</v>
      </c>
      <c r="B39" s="246" t="s">
        <v>501</v>
      </c>
      <c r="C39" s="324">
        <v>5.7781312933155961E-4</v>
      </c>
      <c r="D39" s="325">
        <v>7.2902926988360121E-4</v>
      </c>
      <c r="E39" s="325">
        <v>6.1096586884666539E-3</v>
      </c>
      <c r="F39" s="325">
        <v>1.3498639162612201E-3</v>
      </c>
      <c r="G39" s="325">
        <v>1.661342128121007E-3</v>
      </c>
      <c r="H39" s="325">
        <v>1.0690504964138451E-3</v>
      </c>
      <c r="I39" s="325">
        <v>1.6269991008568492E-3</v>
      </c>
      <c r="J39" s="325">
        <v>1.518873716856779E-3</v>
      </c>
      <c r="K39" s="325">
        <v>1.1477658932897976E-3</v>
      </c>
      <c r="L39" s="325">
        <v>5.3935473106149728E-4</v>
      </c>
      <c r="M39" s="325">
        <v>1.1850656253909882E-3</v>
      </c>
      <c r="N39" s="325">
        <v>3.8460185092875594E-4</v>
      </c>
      <c r="O39" s="325">
        <v>3.9594623799583251E-4</v>
      </c>
      <c r="P39" s="325">
        <v>1.0128151661216232E-3</v>
      </c>
      <c r="Q39" s="325">
        <v>1.2493293148113707E-3</v>
      </c>
      <c r="R39" s="325">
        <v>1.2948479672634581E-3</v>
      </c>
      <c r="S39" s="325">
        <v>1.1504203344931299E-3</v>
      </c>
      <c r="T39" s="325">
        <v>1.171330644218084E-3</v>
      </c>
      <c r="U39" s="325">
        <v>3.605668033226599E-4</v>
      </c>
      <c r="V39" s="325">
        <v>1.3990451051146824E-3</v>
      </c>
      <c r="W39" s="325">
        <v>1.6875302167477233E-3</v>
      </c>
      <c r="X39" s="325">
        <v>8.4840833495036609E-4</v>
      </c>
      <c r="Y39" s="325">
        <v>3.3259109640554783E-3</v>
      </c>
      <c r="Z39" s="325">
        <v>2.6048201769572721E-3</v>
      </c>
      <c r="AA39" s="325">
        <v>3.9776167929838025E-3</v>
      </c>
      <c r="AB39" s="325">
        <v>5.3132264047623605E-4</v>
      </c>
      <c r="AC39" s="325">
        <v>2.340856354050277E-3</v>
      </c>
      <c r="AD39" s="325">
        <v>2.8937274441355378E-3</v>
      </c>
      <c r="AE39" s="325">
        <v>3.3105493273006673E-3</v>
      </c>
      <c r="AF39" s="325">
        <v>3.6318538909815815E-3</v>
      </c>
      <c r="AG39" s="325">
        <v>2.7115214629064837E-3</v>
      </c>
      <c r="AH39" s="325">
        <v>4.9839391411105795E-3</v>
      </c>
      <c r="AI39" s="325">
        <v>1.9873879065907749E-3</v>
      </c>
      <c r="AJ39" s="325">
        <v>2.2292417944126744E-3</v>
      </c>
      <c r="AK39" s="325">
        <v>1.000652539945305</v>
      </c>
      <c r="AL39" s="325">
        <v>8.5634265406064588E-4</v>
      </c>
      <c r="AM39" s="326">
        <v>1.0645072891672285</v>
      </c>
      <c r="AN39" s="326">
        <v>0.82979625999999995</v>
      </c>
    </row>
    <row r="40" spans="1:40" s="327" customFormat="1" ht="15" customHeight="1" x14ac:dyDescent="0.15">
      <c r="A40" s="328" t="s">
        <v>361</v>
      </c>
      <c r="B40" s="246" t="s">
        <v>502</v>
      </c>
      <c r="C40" s="324">
        <v>8.9450232123802677E-3</v>
      </c>
      <c r="D40" s="325">
        <v>2.2475656060929757E-3</v>
      </c>
      <c r="E40" s="325">
        <v>1.4742964770805874E-3</v>
      </c>
      <c r="F40" s="325">
        <v>9.2141232989398324E-3</v>
      </c>
      <c r="G40" s="325">
        <v>8.2136900037263934E-3</v>
      </c>
      <c r="H40" s="325">
        <v>7.0978845491447293E-3</v>
      </c>
      <c r="I40" s="325">
        <v>4.3884142441285284E-3</v>
      </c>
      <c r="J40" s="325">
        <v>7.5205778156745475E-3</v>
      </c>
      <c r="K40" s="325">
        <v>1.8403715137273462E-3</v>
      </c>
      <c r="L40" s="325">
        <v>1.8970472356470675E-2</v>
      </c>
      <c r="M40" s="325">
        <v>9.6610005745770278E-3</v>
      </c>
      <c r="N40" s="325">
        <v>9.4986267777666389E-3</v>
      </c>
      <c r="O40" s="325">
        <v>5.2399960125560259E-3</v>
      </c>
      <c r="P40" s="325">
        <v>4.6543791884562404E-3</v>
      </c>
      <c r="Q40" s="325">
        <v>5.3824935465658676E-3</v>
      </c>
      <c r="R40" s="325">
        <v>1.391662611762882E-3</v>
      </c>
      <c r="S40" s="325">
        <v>2.4688532025313585E-3</v>
      </c>
      <c r="T40" s="325">
        <v>7.4315223104009769E-3</v>
      </c>
      <c r="U40" s="325">
        <v>9.6576613725271241E-4</v>
      </c>
      <c r="V40" s="325">
        <v>2.417335211262011E-3</v>
      </c>
      <c r="W40" s="325">
        <v>1.3697312471603123E-2</v>
      </c>
      <c r="X40" s="325">
        <v>6.1853530121537739E-3</v>
      </c>
      <c r="Y40" s="325">
        <v>8.6041697288133673E-3</v>
      </c>
      <c r="Z40" s="325">
        <v>5.7146730328147179E-3</v>
      </c>
      <c r="AA40" s="325">
        <v>1.2681216494254922E-2</v>
      </c>
      <c r="AB40" s="325">
        <v>3.5657615641593839E-3</v>
      </c>
      <c r="AC40" s="325">
        <v>3.2177012384928703E-3</v>
      </c>
      <c r="AD40" s="325">
        <v>7.1794458383365976E-3</v>
      </c>
      <c r="AE40" s="325">
        <v>1.4961682988647272E-3</v>
      </c>
      <c r="AF40" s="325">
        <v>7.5527917990271349E-3</v>
      </c>
      <c r="AG40" s="325">
        <v>3.8893478557669408E-3</v>
      </c>
      <c r="AH40" s="325">
        <v>1.3698036061859424E-2</v>
      </c>
      <c r="AI40" s="325">
        <v>5.7206655103442024E-3</v>
      </c>
      <c r="AJ40" s="325">
        <v>7.0762175450374267E-3</v>
      </c>
      <c r="AK40" s="325">
        <v>2.242411785472239E-3</v>
      </c>
      <c r="AL40" s="325">
        <v>1.001335275144714</v>
      </c>
      <c r="AM40" s="330">
        <v>1.2228806020322125</v>
      </c>
      <c r="AN40" s="330">
        <v>0.95325015999999996</v>
      </c>
    </row>
    <row r="41" spans="1:40" s="327" customFormat="1" ht="15" customHeight="1" x14ac:dyDescent="0.15">
      <c r="A41" s="331"/>
      <c r="B41" s="332" t="s">
        <v>436</v>
      </c>
      <c r="C41" s="331">
        <v>1.2833697341100212</v>
      </c>
      <c r="D41" s="333">
        <v>1.4724494841576676</v>
      </c>
      <c r="E41" s="333">
        <v>1.4050064864191369</v>
      </c>
      <c r="F41" s="333">
        <v>1.2087898001405835</v>
      </c>
      <c r="G41" s="333">
        <v>1.3579433959910054</v>
      </c>
      <c r="H41" s="333">
        <v>1.5372633961242088</v>
      </c>
      <c r="I41" s="333">
        <v>1.2067995025414213</v>
      </c>
      <c r="J41" s="333">
        <v>1.3468153702933767</v>
      </c>
      <c r="K41" s="333">
        <v>1.2413195147215266</v>
      </c>
      <c r="L41" s="333">
        <v>1.2125803848209644</v>
      </c>
      <c r="M41" s="333">
        <v>1.3288488037550688</v>
      </c>
      <c r="N41" s="333">
        <v>1.2189187108171637</v>
      </c>
      <c r="O41" s="333">
        <v>1.1151928314796242</v>
      </c>
      <c r="P41" s="333">
        <v>1.1799517341457764</v>
      </c>
      <c r="Q41" s="333">
        <v>1.170008063199468</v>
      </c>
      <c r="R41" s="333">
        <v>1.1985763763245514</v>
      </c>
      <c r="S41" s="333">
        <v>1.1727324459448913</v>
      </c>
      <c r="T41" s="333">
        <v>1.2006244400921755</v>
      </c>
      <c r="U41" s="333">
        <v>1.210313208875172</v>
      </c>
      <c r="V41" s="333">
        <v>1.2518906264924214</v>
      </c>
      <c r="W41" s="333">
        <v>1.3163102879467679</v>
      </c>
      <c r="X41" s="333">
        <v>1.4072810702379634</v>
      </c>
      <c r="Y41" s="333">
        <v>1.2865837367417858</v>
      </c>
      <c r="Z41" s="333">
        <v>1.2681459466765996</v>
      </c>
      <c r="AA41" s="333">
        <v>1.3330390972994719</v>
      </c>
      <c r="AB41" s="333">
        <v>1.1489400545845774</v>
      </c>
      <c r="AC41" s="333">
        <v>1.3411525455616213</v>
      </c>
      <c r="AD41" s="333">
        <v>1.4364842278796266</v>
      </c>
      <c r="AE41" s="333">
        <v>1.234810290456416</v>
      </c>
      <c r="AF41" s="333">
        <v>1.226535864521821</v>
      </c>
      <c r="AG41" s="333">
        <v>1.2169891959086443</v>
      </c>
      <c r="AH41" s="333">
        <v>1.2735790412198289</v>
      </c>
      <c r="AI41" s="333">
        <v>1.2810779799366725</v>
      </c>
      <c r="AJ41" s="333">
        <v>1.3436642723255299</v>
      </c>
      <c r="AK41" s="333">
        <v>1.4104135139811615</v>
      </c>
      <c r="AL41" s="334">
        <v>1.3383357678395282</v>
      </c>
      <c r="AM41" s="377"/>
      <c r="AN41" s="325"/>
    </row>
    <row r="42" spans="1:40" s="327" customFormat="1" ht="15" customHeight="1" x14ac:dyDescent="0.15">
      <c r="A42" s="335"/>
      <c r="B42" s="336" t="s">
        <v>437</v>
      </c>
      <c r="C42" s="335">
        <v>1.0004021700000001</v>
      </c>
      <c r="D42" s="337">
        <v>1.1477921099999999</v>
      </c>
      <c r="E42" s="337">
        <v>1.0952194799999999</v>
      </c>
      <c r="F42" s="337">
        <v>0.94226620999999999</v>
      </c>
      <c r="G42" s="337">
        <v>1.05853324</v>
      </c>
      <c r="H42" s="337">
        <v>1.19831534</v>
      </c>
      <c r="I42" s="337">
        <v>0.94071475000000004</v>
      </c>
      <c r="J42" s="337">
        <v>1.0498588099999999</v>
      </c>
      <c r="K42" s="337">
        <v>0.96762351999999996</v>
      </c>
      <c r="L42" s="337">
        <v>0.94522101999999997</v>
      </c>
      <c r="M42" s="337">
        <v>1.03585365</v>
      </c>
      <c r="N42" s="337">
        <v>0.95016182000000005</v>
      </c>
      <c r="O42" s="337">
        <v>0.86930624999999995</v>
      </c>
      <c r="P42" s="337">
        <v>0.91978658999999996</v>
      </c>
      <c r="Q42" s="337">
        <v>0.91203537999999995</v>
      </c>
      <c r="R42" s="337">
        <v>0.93430471999999998</v>
      </c>
      <c r="S42" s="337">
        <v>0.91415906999999996</v>
      </c>
      <c r="T42" s="337">
        <v>0.93590121000000004</v>
      </c>
      <c r="U42" s="337">
        <v>0.94345372999999999</v>
      </c>
      <c r="V42" s="337">
        <v>0.97586382000000005</v>
      </c>
      <c r="W42" s="337">
        <v>1.02607973</v>
      </c>
      <c r="X42" s="337">
        <v>1.09699255</v>
      </c>
      <c r="Y42" s="337">
        <v>1.0029075199999999</v>
      </c>
      <c r="Z42" s="337">
        <v>0.98853504000000003</v>
      </c>
      <c r="AA42" s="337">
        <v>1.03912004</v>
      </c>
      <c r="AB42" s="337">
        <v>0.89561261000000003</v>
      </c>
      <c r="AC42" s="337">
        <v>1.0454445699999999</v>
      </c>
      <c r="AD42" s="337">
        <v>1.11975676</v>
      </c>
      <c r="AE42" s="337">
        <v>0.96254949999999995</v>
      </c>
      <c r="AF42" s="337">
        <v>0.95609948</v>
      </c>
      <c r="AG42" s="337">
        <v>0.94865774000000003</v>
      </c>
      <c r="AH42" s="337">
        <v>0.99277020999999999</v>
      </c>
      <c r="AI42" s="337">
        <v>0.99861571999999998</v>
      </c>
      <c r="AJ42" s="337">
        <v>1.0474024900000001</v>
      </c>
      <c r="AK42" s="337">
        <v>1.0994343200000001</v>
      </c>
      <c r="AL42" s="338">
        <v>1.0432488499999999</v>
      </c>
      <c r="AM42" s="325"/>
      <c r="AN42" s="325"/>
    </row>
  </sheetData>
  <sheetProtection sheet="1" objects="1" scenarios="1"/>
  <phoneticPr fontId="4"/>
  <pageMargins left="0.70866141732283472" right="0.70866141732283472" top="0.74803149606299213" bottom="0.74803149606299213" header="0.31496062992125984" footer="0.31496062992125984"/>
  <pageSetup paperSize="9" scale="84" fitToWidth="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3"/>
  <sheetViews>
    <sheetView zoomScaleNormal="100" zoomScaleSheetLayoutView="100" workbookViewId="0">
      <pane xSplit="2" ySplit="6" topLeftCell="C20" activePane="bottomRight" state="frozen"/>
      <selection activeCell="AK9" sqref="AK9"/>
      <selection pane="topRight" activeCell="AK9" sqref="AK9"/>
      <selection pane="bottomLeft" activeCell="AK9" sqref="AK9"/>
      <selection pane="bottomRight" activeCell="R33" sqref="R33"/>
    </sheetView>
  </sheetViews>
  <sheetFormatPr defaultRowHeight="13.5" x14ac:dyDescent="0.15"/>
  <cols>
    <col min="1" max="1" width="3.625" style="341" customWidth="1"/>
    <col min="2" max="2" width="19.75" style="340" bestFit="1" customWidth="1"/>
    <col min="3" max="12" width="9" style="340"/>
    <col min="13" max="13" width="10" style="340" customWidth="1"/>
    <col min="14" max="14" width="10.375" style="340" customWidth="1"/>
    <col min="15" max="16384" width="9" style="340"/>
  </cols>
  <sheetData>
    <row r="1" spans="1:14" ht="17.25" x14ac:dyDescent="0.15">
      <c r="A1" s="339" t="s">
        <v>438</v>
      </c>
    </row>
    <row r="2" spans="1:14" ht="14.25" thickBot="1" x14ac:dyDescent="0.2">
      <c r="L2" s="342"/>
      <c r="N2" s="342" t="s">
        <v>12</v>
      </c>
    </row>
    <row r="3" spans="1:14" ht="9.9499999999999993" customHeight="1" x14ac:dyDescent="0.15">
      <c r="A3" s="613" t="s">
        <v>13</v>
      </c>
      <c r="B3" s="614"/>
      <c r="C3" s="619" t="s">
        <v>14</v>
      </c>
      <c r="D3" s="619" t="s">
        <v>15</v>
      </c>
      <c r="E3" s="619" t="s">
        <v>16</v>
      </c>
      <c r="F3" s="622" t="s">
        <v>17</v>
      </c>
      <c r="G3" s="343"/>
      <c r="H3" s="343"/>
      <c r="I3" s="343"/>
      <c r="J3" s="343"/>
      <c r="K3" s="343"/>
      <c r="L3" s="343"/>
      <c r="M3" s="610" t="s">
        <v>20</v>
      </c>
      <c r="N3" s="602" t="s">
        <v>21</v>
      </c>
    </row>
    <row r="4" spans="1:14" ht="9.9499999999999993" customHeight="1" x14ac:dyDescent="0.15">
      <c r="A4" s="615"/>
      <c r="B4" s="616"/>
      <c r="C4" s="620"/>
      <c r="D4" s="620"/>
      <c r="E4" s="620"/>
      <c r="F4" s="623"/>
      <c r="G4" s="605" t="s">
        <v>18</v>
      </c>
      <c r="H4" s="608" t="s">
        <v>19</v>
      </c>
      <c r="I4" s="344"/>
      <c r="J4" s="345"/>
      <c r="K4" s="345"/>
      <c r="L4" s="345"/>
      <c r="M4" s="611"/>
      <c r="N4" s="603"/>
    </row>
    <row r="5" spans="1:14" ht="9.9499999999999993" customHeight="1" x14ac:dyDescent="0.15">
      <c r="A5" s="615"/>
      <c r="B5" s="616"/>
      <c r="C5" s="620"/>
      <c r="D5" s="620"/>
      <c r="E5" s="620"/>
      <c r="F5" s="623"/>
      <c r="G5" s="606"/>
      <c r="H5" s="606"/>
      <c r="I5" s="608" t="s">
        <v>439</v>
      </c>
      <c r="J5" s="345"/>
      <c r="K5" s="345"/>
      <c r="L5" s="608" t="s">
        <v>440</v>
      </c>
      <c r="M5" s="611"/>
      <c r="N5" s="603"/>
    </row>
    <row r="6" spans="1:14" ht="30" customHeight="1" x14ac:dyDescent="0.15">
      <c r="A6" s="617"/>
      <c r="B6" s="618"/>
      <c r="C6" s="621"/>
      <c r="D6" s="621"/>
      <c r="E6" s="621"/>
      <c r="F6" s="624"/>
      <c r="G6" s="607"/>
      <c r="H6" s="607"/>
      <c r="I6" s="609"/>
      <c r="J6" s="346" t="s">
        <v>441</v>
      </c>
      <c r="K6" s="347" t="s">
        <v>442</v>
      </c>
      <c r="L6" s="609"/>
      <c r="M6" s="612"/>
      <c r="N6" s="604"/>
    </row>
    <row r="7" spans="1:14" ht="18" customHeight="1" x14ac:dyDescent="0.15">
      <c r="A7" s="348" t="s">
        <v>2</v>
      </c>
      <c r="B7" s="349" t="s">
        <v>457</v>
      </c>
      <c r="C7" s="350">
        <v>56184</v>
      </c>
      <c r="D7" s="350">
        <v>28155</v>
      </c>
      <c r="E7" s="350">
        <v>19796</v>
      </c>
      <c r="F7" s="350">
        <v>8233</v>
      </c>
      <c r="G7" s="351">
        <v>1618</v>
      </c>
      <c r="H7" s="351">
        <v>6615</v>
      </c>
      <c r="I7" s="351">
        <v>5146</v>
      </c>
      <c r="J7" s="351">
        <v>2428</v>
      </c>
      <c r="K7" s="351">
        <v>2718</v>
      </c>
      <c r="L7" s="351">
        <v>1469</v>
      </c>
      <c r="M7" s="352">
        <v>0.39118440897023782</v>
      </c>
      <c r="N7" s="353">
        <v>5.7322747384521713E-2</v>
      </c>
    </row>
    <row r="8" spans="1:14" ht="18" customHeight="1" x14ac:dyDescent="0.15">
      <c r="A8" s="354" t="s">
        <v>3</v>
      </c>
      <c r="B8" s="355" t="s">
        <v>487</v>
      </c>
      <c r="C8" s="351">
        <v>8932</v>
      </c>
      <c r="D8" s="351">
        <v>3362</v>
      </c>
      <c r="E8" s="351">
        <v>2429</v>
      </c>
      <c r="F8" s="351">
        <v>3141</v>
      </c>
      <c r="G8" s="351">
        <v>668</v>
      </c>
      <c r="H8" s="351">
        <v>2473</v>
      </c>
      <c r="I8" s="351">
        <v>1846</v>
      </c>
      <c r="J8" s="351">
        <v>1520</v>
      </c>
      <c r="K8" s="351">
        <v>326</v>
      </c>
      <c r="L8" s="351">
        <v>627</v>
      </c>
      <c r="M8" s="356">
        <v>5.3393752840055077E-2</v>
      </c>
      <c r="N8" s="357">
        <v>1.8776285005666478E-2</v>
      </c>
    </row>
    <row r="9" spans="1:14" ht="18" customHeight="1" x14ac:dyDescent="0.15">
      <c r="A9" s="354" t="s">
        <v>4</v>
      </c>
      <c r="B9" s="355" t="s">
        <v>488</v>
      </c>
      <c r="C9" s="351">
        <v>4384</v>
      </c>
      <c r="D9" s="351">
        <v>1217</v>
      </c>
      <c r="E9" s="351">
        <v>406</v>
      </c>
      <c r="F9" s="351">
        <v>2761</v>
      </c>
      <c r="G9" s="351">
        <v>970</v>
      </c>
      <c r="H9" s="351">
        <v>1791</v>
      </c>
      <c r="I9" s="351">
        <v>1642</v>
      </c>
      <c r="J9" s="351">
        <v>1419</v>
      </c>
      <c r="K9" s="351">
        <v>223</v>
      </c>
      <c r="L9" s="351">
        <v>149</v>
      </c>
      <c r="M9" s="356">
        <v>0.11534923361827101</v>
      </c>
      <c r="N9" s="357">
        <v>7.2645810679755077E-2</v>
      </c>
    </row>
    <row r="10" spans="1:14" ht="18" customHeight="1" x14ac:dyDescent="0.15">
      <c r="A10" s="354" t="s">
        <v>5</v>
      </c>
      <c r="B10" s="355" t="s">
        <v>508</v>
      </c>
      <c r="C10" s="351">
        <v>5616</v>
      </c>
      <c r="D10" s="351">
        <v>2278</v>
      </c>
      <c r="E10" s="351">
        <v>1208</v>
      </c>
      <c r="F10" s="351">
        <v>2130</v>
      </c>
      <c r="G10" s="351">
        <v>305</v>
      </c>
      <c r="H10" s="351">
        <v>1825</v>
      </c>
      <c r="I10" s="351">
        <v>1783</v>
      </c>
      <c r="J10" s="351">
        <v>1061</v>
      </c>
      <c r="K10" s="351">
        <v>722</v>
      </c>
      <c r="L10" s="351">
        <v>42</v>
      </c>
      <c r="M10" s="356">
        <v>0.17819780336938537</v>
      </c>
      <c r="N10" s="357">
        <v>6.7585705337747659E-2</v>
      </c>
    </row>
    <row r="11" spans="1:14" ht="18" customHeight="1" x14ac:dyDescent="0.15">
      <c r="A11" s="354" t="s">
        <v>6</v>
      </c>
      <c r="B11" s="355" t="s">
        <v>489</v>
      </c>
      <c r="C11" s="351">
        <v>846</v>
      </c>
      <c r="D11" s="351">
        <v>2</v>
      </c>
      <c r="E11" s="351">
        <v>1</v>
      </c>
      <c r="F11" s="351">
        <v>843</v>
      </c>
      <c r="G11" s="351">
        <v>91</v>
      </c>
      <c r="H11" s="351">
        <v>752</v>
      </c>
      <c r="I11" s="351">
        <v>728</v>
      </c>
      <c r="J11" s="351">
        <v>653</v>
      </c>
      <c r="K11" s="351">
        <v>75</v>
      </c>
      <c r="L11" s="351">
        <v>24</v>
      </c>
      <c r="M11" s="356">
        <v>6.3764550527753414E-2</v>
      </c>
      <c r="N11" s="357">
        <v>6.3538435100350024E-2</v>
      </c>
    </row>
    <row r="12" spans="1:14" ht="18" customHeight="1" x14ac:dyDescent="0.15">
      <c r="A12" s="354" t="s">
        <v>7</v>
      </c>
      <c r="B12" s="355" t="s">
        <v>490</v>
      </c>
      <c r="C12" s="351">
        <v>21774</v>
      </c>
      <c r="D12" s="351">
        <v>1171</v>
      </c>
      <c r="E12" s="351">
        <v>321</v>
      </c>
      <c r="F12" s="351">
        <v>20282</v>
      </c>
      <c r="G12" s="351">
        <v>881</v>
      </c>
      <c r="H12" s="351">
        <v>19401</v>
      </c>
      <c r="I12" s="351">
        <v>19038</v>
      </c>
      <c r="J12" s="351">
        <v>13924</v>
      </c>
      <c r="K12" s="351">
        <v>5114</v>
      </c>
      <c r="L12" s="351">
        <v>363</v>
      </c>
      <c r="M12" s="356">
        <v>4.4126653010939529E-2</v>
      </c>
      <c r="N12" s="357">
        <v>4.1103002496917215E-2</v>
      </c>
    </row>
    <row r="13" spans="1:14" ht="18" customHeight="1" x14ac:dyDescent="0.15">
      <c r="A13" s="354" t="s">
        <v>8</v>
      </c>
      <c r="B13" s="355" t="s">
        <v>461</v>
      </c>
      <c r="C13" s="351">
        <v>4865</v>
      </c>
      <c r="D13" s="351">
        <v>621</v>
      </c>
      <c r="E13" s="351">
        <v>69</v>
      </c>
      <c r="F13" s="351">
        <v>4175</v>
      </c>
      <c r="G13" s="351">
        <v>185</v>
      </c>
      <c r="H13" s="351">
        <v>3990</v>
      </c>
      <c r="I13" s="351">
        <v>3971</v>
      </c>
      <c r="J13" s="351">
        <v>3130</v>
      </c>
      <c r="K13" s="351">
        <v>841</v>
      </c>
      <c r="L13" s="351">
        <v>19</v>
      </c>
      <c r="M13" s="356">
        <v>0.20538622742862353</v>
      </c>
      <c r="N13" s="357">
        <v>0.17625642333288863</v>
      </c>
    </row>
    <row r="14" spans="1:14" ht="18" customHeight="1" x14ac:dyDescent="0.15">
      <c r="A14" s="354" t="s">
        <v>9</v>
      </c>
      <c r="B14" s="355" t="s">
        <v>491</v>
      </c>
      <c r="C14" s="351">
        <v>3470</v>
      </c>
      <c r="D14" s="351">
        <v>403</v>
      </c>
      <c r="E14" s="351">
        <v>86</v>
      </c>
      <c r="F14" s="351">
        <v>2981</v>
      </c>
      <c r="G14" s="351">
        <v>197</v>
      </c>
      <c r="H14" s="351">
        <v>2784</v>
      </c>
      <c r="I14" s="351">
        <v>2750</v>
      </c>
      <c r="J14" s="351">
        <v>2470</v>
      </c>
      <c r="K14" s="351">
        <v>280</v>
      </c>
      <c r="L14" s="351">
        <v>34</v>
      </c>
      <c r="M14" s="356">
        <v>3.5307148792057985E-2</v>
      </c>
      <c r="N14" s="357">
        <v>3.0331588054502839E-2</v>
      </c>
    </row>
    <row r="15" spans="1:14" ht="18" customHeight="1" x14ac:dyDescent="0.15">
      <c r="A15" s="354" t="s">
        <v>10</v>
      </c>
      <c r="B15" s="355" t="s">
        <v>463</v>
      </c>
      <c r="C15" s="351">
        <v>1283</v>
      </c>
      <c r="D15" s="351">
        <v>52</v>
      </c>
      <c r="E15" s="351">
        <v>0</v>
      </c>
      <c r="F15" s="351">
        <v>1231</v>
      </c>
      <c r="G15" s="351">
        <v>25</v>
      </c>
      <c r="H15" s="351">
        <v>1206</v>
      </c>
      <c r="I15" s="351">
        <v>1202</v>
      </c>
      <c r="J15" s="351">
        <v>760</v>
      </c>
      <c r="K15" s="351">
        <v>442</v>
      </c>
      <c r="L15" s="351">
        <v>4</v>
      </c>
      <c r="M15" s="356">
        <v>2.0250548051172806E-2</v>
      </c>
      <c r="N15" s="357">
        <v>1.9429793180821296E-2</v>
      </c>
    </row>
    <row r="16" spans="1:14" ht="18" customHeight="1" x14ac:dyDescent="0.15">
      <c r="A16" s="358" t="s">
        <v>335</v>
      </c>
      <c r="B16" s="355" t="s">
        <v>509</v>
      </c>
      <c r="C16" s="351">
        <v>197</v>
      </c>
      <c r="D16" s="359">
        <v>0</v>
      </c>
      <c r="E16" s="359">
        <v>0</v>
      </c>
      <c r="F16" s="351">
        <v>197</v>
      </c>
      <c r="G16" s="351">
        <v>4</v>
      </c>
      <c r="H16" s="351">
        <v>193</v>
      </c>
      <c r="I16" s="351">
        <v>185</v>
      </c>
      <c r="J16" s="359">
        <v>173</v>
      </c>
      <c r="K16" s="359">
        <v>12</v>
      </c>
      <c r="L16" s="359">
        <v>8</v>
      </c>
      <c r="M16" s="356">
        <v>1.8789641852258097E-2</v>
      </c>
      <c r="N16" s="357">
        <v>1.8789641852258097E-2</v>
      </c>
    </row>
    <row r="17" spans="1:14" ht="18" customHeight="1" x14ac:dyDescent="0.15">
      <c r="A17" s="358" t="s">
        <v>336</v>
      </c>
      <c r="B17" s="355" t="s">
        <v>510</v>
      </c>
      <c r="C17" s="351">
        <v>2470</v>
      </c>
      <c r="D17" s="351">
        <v>78</v>
      </c>
      <c r="E17" s="351">
        <v>37</v>
      </c>
      <c r="F17" s="351">
        <v>2355</v>
      </c>
      <c r="G17" s="351">
        <v>171</v>
      </c>
      <c r="H17" s="351">
        <v>2184</v>
      </c>
      <c r="I17" s="351">
        <v>2161</v>
      </c>
      <c r="J17" s="351">
        <v>1946</v>
      </c>
      <c r="K17" s="351">
        <v>215</v>
      </c>
      <c r="L17" s="351">
        <v>23</v>
      </c>
      <c r="M17" s="356">
        <v>2.8767443174108835E-2</v>
      </c>
      <c r="N17" s="357">
        <v>2.7428068289484336E-2</v>
      </c>
    </row>
    <row r="18" spans="1:14" ht="18" customHeight="1" x14ac:dyDescent="0.15">
      <c r="A18" s="358" t="s">
        <v>337</v>
      </c>
      <c r="B18" s="355" t="s">
        <v>511</v>
      </c>
      <c r="C18" s="351">
        <v>1789</v>
      </c>
      <c r="D18" s="351">
        <v>65</v>
      </c>
      <c r="E18" s="351">
        <v>37</v>
      </c>
      <c r="F18" s="351">
        <v>1687</v>
      </c>
      <c r="G18" s="351">
        <v>60</v>
      </c>
      <c r="H18" s="351">
        <v>1627</v>
      </c>
      <c r="I18" s="351">
        <v>1620</v>
      </c>
      <c r="J18" s="351">
        <v>1438</v>
      </c>
      <c r="K18" s="351">
        <v>182</v>
      </c>
      <c r="L18" s="351">
        <v>7</v>
      </c>
      <c r="M18" s="356">
        <v>2.9839588443856289E-2</v>
      </c>
      <c r="N18" s="357">
        <v>2.8138281556615737E-2</v>
      </c>
    </row>
    <row r="19" spans="1:14" ht="18" customHeight="1" x14ac:dyDescent="0.15">
      <c r="A19" s="358" t="s">
        <v>338</v>
      </c>
      <c r="B19" s="355" t="s">
        <v>512</v>
      </c>
      <c r="C19" s="351">
        <v>882</v>
      </c>
      <c r="D19" s="351">
        <v>26</v>
      </c>
      <c r="E19" s="351">
        <v>0</v>
      </c>
      <c r="F19" s="351">
        <v>856</v>
      </c>
      <c r="G19" s="351">
        <v>38</v>
      </c>
      <c r="H19" s="351">
        <v>818</v>
      </c>
      <c r="I19" s="351">
        <v>817</v>
      </c>
      <c r="J19" s="351">
        <v>703</v>
      </c>
      <c r="K19" s="351">
        <v>114</v>
      </c>
      <c r="L19" s="351">
        <v>1</v>
      </c>
      <c r="M19" s="356">
        <v>5.1654495844507077E-2</v>
      </c>
      <c r="N19" s="357">
        <v>5.013180095566673E-2</v>
      </c>
    </row>
    <row r="20" spans="1:14" ht="18" customHeight="1" x14ac:dyDescent="0.15">
      <c r="A20" s="358" t="s">
        <v>339</v>
      </c>
      <c r="B20" s="355" t="s">
        <v>513</v>
      </c>
      <c r="C20" s="351">
        <v>5852</v>
      </c>
      <c r="D20" s="351">
        <v>300</v>
      </c>
      <c r="E20" s="351">
        <v>110</v>
      </c>
      <c r="F20" s="351">
        <v>5442</v>
      </c>
      <c r="G20" s="351">
        <v>287</v>
      </c>
      <c r="H20" s="351">
        <v>5155</v>
      </c>
      <c r="I20" s="351">
        <v>5099</v>
      </c>
      <c r="J20" s="351">
        <v>4410</v>
      </c>
      <c r="K20" s="351">
        <v>689</v>
      </c>
      <c r="L20" s="351">
        <v>56</v>
      </c>
      <c r="M20" s="356">
        <v>5.1355028580495059E-2</v>
      </c>
      <c r="N20" s="357">
        <v>4.7757017350487714E-2</v>
      </c>
    </row>
    <row r="21" spans="1:14" ht="18" customHeight="1" x14ac:dyDescent="0.15">
      <c r="A21" s="358" t="s">
        <v>340</v>
      </c>
      <c r="B21" s="355" t="s">
        <v>514</v>
      </c>
      <c r="C21" s="351">
        <v>14328</v>
      </c>
      <c r="D21" s="351">
        <v>143</v>
      </c>
      <c r="E21" s="351">
        <v>37</v>
      </c>
      <c r="F21" s="351">
        <v>14148</v>
      </c>
      <c r="G21" s="351">
        <v>419</v>
      </c>
      <c r="H21" s="351">
        <v>13729</v>
      </c>
      <c r="I21" s="351">
        <v>13717</v>
      </c>
      <c r="J21" s="351">
        <v>11523</v>
      </c>
      <c r="K21" s="351">
        <v>2194</v>
      </c>
      <c r="L21" s="351">
        <v>12</v>
      </c>
      <c r="M21" s="356">
        <v>3.0217581136198345E-2</v>
      </c>
      <c r="N21" s="357">
        <v>2.9837963282728516E-2</v>
      </c>
    </row>
    <row r="22" spans="1:14" ht="18" customHeight="1" x14ac:dyDescent="0.15">
      <c r="A22" s="358" t="s">
        <v>341</v>
      </c>
      <c r="B22" s="355" t="s">
        <v>492</v>
      </c>
      <c r="C22" s="351">
        <v>8158</v>
      </c>
      <c r="D22" s="351">
        <v>143</v>
      </c>
      <c r="E22" s="351">
        <v>12</v>
      </c>
      <c r="F22" s="351">
        <v>8003</v>
      </c>
      <c r="G22" s="351">
        <v>97</v>
      </c>
      <c r="H22" s="351">
        <v>7906</v>
      </c>
      <c r="I22" s="351">
        <v>7906</v>
      </c>
      <c r="J22" s="351">
        <v>7374</v>
      </c>
      <c r="K22" s="351">
        <v>532</v>
      </c>
      <c r="L22" s="351">
        <v>0</v>
      </c>
      <c r="M22" s="356">
        <v>3.6214079455235131E-2</v>
      </c>
      <c r="N22" s="357">
        <v>3.552602082376155E-2</v>
      </c>
    </row>
    <row r="23" spans="1:14" ht="18" customHeight="1" x14ac:dyDescent="0.15">
      <c r="A23" s="358" t="s">
        <v>342</v>
      </c>
      <c r="B23" s="355" t="s">
        <v>493</v>
      </c>
      <c r="C23" s="351">
        <v>3167</v>
      </c>
      <c r="D23" s="351">
        <v>52</v>
      </c>
      <c r="E23" s="351">
        <v>0</v>
      </c>
      <c r="F23" s="351">
        <v>3115</v>
      </c>
      <c r="G23" s="351">
        <v>78</v>
      </c>
      <c r="H23" s="351">
        <v>3037</v>
      </c>
      <c r="I23" s="351">
        <v>3036</v>
      </c>
      <c r="J23" s="351">
        <v>2531</v>
      </c>
      <c r="K23" s="351">
        <v>505</v>
      </c>
      <c r="L23" s="351">
        <v>1</v>
      </c>
      <c r="M23" s="356">
        <v>5.6497870581521323E-2</v>
      </c>
      <c r="N23" s="357">
        <v>5.5570213723220373E-2</v>
      </c>
    </row>
    <row r="24" spans="1:14" ht="18" customHeight="1" x14ac:dyDescent="0.15">
      <c r="A24" s="358" t="s">
        <v>343</v>
      </c>
      <c r="B24" s="355" t="s">
        <v>494</v>
      </c>
      <c r="C24" s="351">
        <v>1330</v>
      </c>
      <c r="D24" s="351">
        <v>0</v>
      </c>
      <c r="E24" s="351">
        <v>0</v>
      </c>
      <c r="F24" s="351">
        <v>1330</v>
      </c>
      <c r="G24" s="351">
        <v>31</v>
      </c>
      <c r="H24" s="351">
        <v>1299</v>
      </c>
      <c r="I24" s="351">
        <v>1299</v>
      </c>
      <c r="J24" s="351">
        <v>1094</v>
      </c>
      <c r="K24" s="351">
        <v>205</v>
      </c>
      <c r="L24" s="351">
        <v>0</v>
      </c>
      <c r="M24" s="356">
        <v>4.0445791691400439E-2</v>
      </c>
      <c r="N24" s="357">
        <v>4.0445791691400439E-2</v>
      </c>
    </row>
    <row r="25" spans="1:14" ht="18" customHeight="1" x14ac:dyDescent="0.15">
      <c r="A25" s="358" t="s">
        <v>344</v>
      </c>
      <c r="B25" s="355" t="s">
        <v>467</v>
      </c>
      <c r="C25" s="351">
        <v>6993</v>
      </c>
      <c r="D25" s="351">
        <v>104</v>
      </c>
      <c r="E25" s="351">
        <v>49</v>
      </c>
      <c r="F25" s="351">
        <v>6840</v>
      </c>
      <c r="G25" s="351">
        <v>65</v>
      </c>
      <c r="H25" s="351">
        <v>6775</v>
      </c>
      <c r="I25" s="351">
        <v>6728</v>
      </c>
      <c r="J25" s="351">
        <v>5956</v>
      </c>
      <c r="K25" s="351">
        <v>772</v>
      </c>
      <c r="L25" s="351">
        <v>47</v>
      </c>
      <c r="M25" s="356">
        <v>1.2231280875544924E-2</v>
      </c>
      <c r="N25" s="357">
        <v>1.1963672413660415E-2</v>
      </c>
    </row>
    <row r="26" spans="1:14" ht="18" customHeight="1" x14ac:dyDescent="0.15">
      <c r="A26" s="358" t="s">
        <v>345</v>
      </c>
      <c r="B26" s="355" t="s">
        <v>495</v>
      </c>
      <c r="C26" s="351">
        <v>10559</v>
      </c>
      <c r="D26" s="351">
        <v>1293</v>
      </c>
      <c r="E26" s="351">
        <v>275</v>
      </c>
      <c r="F26" s="351">
        <v>8991</v>
      </c>
      <c r="G26" s="351">
        <v>553</v>
      </c>
      <c r="H26" s="351">
        <v>8438</v>
      </c>
      <c r="I26" s="351">
        <v>8403</v>
      </c>
      <c r="J26" s="351">
        <v>7084</v>
      </c>
      <c r="K26" s="351">
        <v>1319</v>
      </c>
      <c r="L26" s="351">
        <v>35</v>
      </c>
      <c r="M26" s="356">
        <v>7.156291467300005E-2</v>
      </c>
      <c r="N26" s="357">
        <v>6.093589978453863E-2</v>
      </c>
    </row>
    <row r="27" spans="1:14" ht="18" customHeight="1" x14ac:dyDescent="0.15">
      <c r="A27" s="358" t="s">
        <v>346</v>
      </c>
      <c r="B27" s="355" t="s">
        <v>469</v>
      </c>
      <c r="C27" s="351">
        <v>64267</v>
      </c>
      <c r="D27" s="351">
        <v>7183</v>
      </c>
      <c r="E27" s="351">
        <v>1684</v>
      </c>
      <c r="F27" s="351">
        <v>55400</v>
      </c>
      <c r="G27" s="351">
        <v>7531</v>
      </c>
      <c r="H27" s="351">
        <v>47869</v>
      </c>
      <c r="I27" s="351">
        <v>46685</v>
      </c>
      <c r="J27" s="351">
        <v>40304</v>
      </c>
      <c r="K27" s="351">
        <v>6381</v>
      </c>
      <c r="L27" s="351">
        <v>1184</v>
      </c>
      <c r="M27" s="356">
        <v>6.288630550502454E-2</v>
      </c>
      <c r="N27" s="357">
        <v>5.4209801686376513E-2</v>
      </c>
    </row>
    <row r="28" spans="1:14" ht="18" customHeight="1" x14ac:dyDescent="0.15">
      <c r="A28" s="358" t="s">
        <v>347</v>
      </c>
      <c r="B28" s="355" t="s">
        <v>529</v>
      </c>
      <c r="C28" s="351">
        <v>2674</v>
      </c>
      <c r="D28" s="351">
        <v>0</v>
      </c>
      <c r="E28" s="351">
        <v>0</v>
      </c>
      <c r="F28" s="351">
        <v>2674</v>
      </c>
      <c r="G28" s="351">
        <v>54</v>
      </c>
      <c r="H28" s="351">
        <v>2620</v>
      </c>
      <c r="I28" s="351">
        <v>2615</v>
      </c>
      <c r="J28" s="351">
        <v>2251</v>
      </c>
      <c r="K28" s="351">
        <v>364</v>
      </c>
      <c r="L28" s="351">
        <v>5</v>
      </c>
      <c r="M28" s="356">
        <v>1.5484330517655876E-2</v>
      </c>
      <c r="N28" s="357">
        <v>1.5484330517655876E-2</v>
      </c>
    </row>
    <row r="29" spans="1:14" ht="18" customHeight="1" x14ac:dyDescent="0.15">
      <c r="A29" s="358" t="s">
        <v>348</v>
      </c>
      <c r="B29" s="355" t="s">
        <v>496</v>
      </c>
      <c r="C29" s="351">
        <v>3983</v>
      </c>
      <c r="D29" s="351">
        <v>21</v>
      </c>
      <c r="E29" s="351">
        <v>4</v>
      </c>
      <c r="F29" s="351">
        <v>3958</v>
      </c>
      <c r="G29" s="351">
        <v>459</v>
      </c>
      <c r="H29" s="351">
        <v>3499</v>
      </c>
      <c r="I29" s="351">
        <v>3415</v>
      </c>
      <c r="J29" s="351">
        <v>2928</v>
      </c>
      <c r="K29" s="351">
        <v>487</v>
      </c>
      <c r="L29" s="351">
        <v>84</v>
      </c>
      <c r="M29" s="356">
        <v>5.1581900862850076E-2</v>
      </c>
      <c r="N29" s="357">
        <v>5.1258137990248705E-2</v>
      </c>
    </row>
    <row r="30" spans="1:14" ht="18" customHeight="1" x14ac:dyDescent="0.15">
      <c r="A30" s="358" t="s">
        <v>349</v>
      </c>
      <c r="B30" s="355" t="s">
        <v>470</v>
      </c>
      <c r="C30" s="351">
        <v>104810</v>
      </c>
      <c r="D30" s="351">
        <v>4462</v>
      </c>
      <c r="E30" s="351">
        <v>1833</v>
      </c>
      <c r="F30" s="351">
        <v>98515</v>
      </c>
      <c r="G30" s="351">
        <v>7072</v>
      </c>
      <c r="H30" s="351">
        <v>91443</v>
      </c>
      <c r="I30" s="351">
        <v>88604</v>
      </c>
      <c r="J30" s="351">
        <v>58346</v>
      </c>
      <c r="K30" s="351">
        <v>30258</v>
      </c>
      <c r="L30" s="351">
        <v>2839</v>
      </c>
      <c r="M30" s="356">
        <v>0.15178631508370113</v>
      </c>
      <c r="N30" s="357">
        <v>0.1426698676697912</v>
      </c>
    </row>
    <row r="31" spans="1:14" ht="18" customHeight="1" x14ac:dyDescent="0.15">
      <c r="A31" s="358" t="s">
        <v>350</v>
      </c>
      <c r="B31" s="355" t="s">
        <v>471</v>
      </c>
      <c r="C31" s="351">
        <v>14935</v>
      </c>
      <c r="D31" s="351">
        <v>64</v>
      </c>
      <c r="E31" s="351">
        <v>8</v>
      </c>
      <c r="F31" s="351">
        <v>14863</v>
      </c>
      <c r="G31" s="351">
        <v>817</v>
      </c>
      <c r="H31" s="351">
        <v>14046</v>
      </c>
      <c r="I31" s="351">
        <v>13899</v>
      </c>
      <c r="J31" s="351">
        <v>11730</v>
      </c>
      <c r="K31" s="351">
        <v>2169</v>
      </c>
      <c r="L31" s="351">
        <v>147</v>
      </c>
      <c r="M31" s="356">
        <v>6.2861354137951228E-2</v>
      </c>
      <c r="N31" s="357">
        <v>6.2558306431360497E-2</v>
      </c>
    </row>
    <row r="32" spans="1:14" ht="18" customHeight="1" x14ac:dyDescent="0.15">
      <c r="A32" s="358" t="s">
        <v>351</v>
      </c>
      <c r="B32" s="355" t="s">
        <v>472</v>
      </c>
      <c r="C32" s="351">
        <v>7946</v>
      </c>
      <c r="D32" s="351">
        <v>1846</v>
      </c>
      <c r="E32" s="351">
        <v>562</v>
      </c>
      <c r="F32" s="351">
        <v>5538</v>
      </c>
      <c r="G32" s="351">
        <v>2152</v>
      </c>
      <c r="H32" s="351">
        <v>3386</v>
      </c>
      <c r="I32" s="351">
        <v>3274</v>
      </c>
      <c r="J32" s="351">
        <v>2628</v>
      </c>
      <c r="K32" s="351">
        <v>646</v>
      </c>
      <c r="L32" s="351">
        <v>112</v>
      </c>
      <c r="M32" s="356">
        <v>1.1160340378471188E-2</v>
      </c>
      <c r="N32" s="357">
        <v>7.7782488064401505E-3</v>
      </c>
    </row>
    <row r="33" spans="1:14" ht="18" customHeight="1" x14ac:dyDescent="0.15">
      <c r="A33" s="358" t="s">
        <v>352</v>
      </c>
      <c r="B33" s="355" t="s">
        <v>497</v>
      </c>
      <c r="C33" s="351">
        <v>32335</v>
      </c>
      <c r="D33" s="351">
        <v>296</v>
      </c>
      <c r="E33" s="351">
        <v>90</v>
      </c>
      <c r="F33" s="351">
        <v>31949</v>
      </c>
      <c r="G33" s="351">
        <v>1268</v>
      </c>
      <c r="H33" s="351">
        <v>30681</v>
      </c>
      <c r="I33" s="351">
        <v>30241</v>
      </c>
      <c r="J33" s="351">
        <v>24183</v>
      </c>
      <c r="K33" s="351">
        <v>6058</v>
      </c>
      <c r="L33" s="351">
        <v>440</v>
      </c>
      <c r="M33" s="356">
        <v>9.2242772250327398E-2</v>
      </c>
      <c r="N33" s="357">
        <v>9.1141621482162052E-2</v>
      </c>
    </row>
    <row r="34" spans="1:14" ht="18" customHeight="1" x14ac:dyDescent="0.15">
      <c r="A34" s="358" t="s">
        <v>353</v>
      </c>
      <c r="B34" s="355" t="s">
        <v>498</v>
      </c>
      <c r="C34" s="351">
        <v>5569</v>
      </c>
      <c r="D34" s="351">
        <v>34</v>
      </c>
      <c r="E34" s="351">
        <v>8</v>
      </c>
      <c r="F34" s="351">
        <v>5527</v>
      </c>
      <c r="G34" s="351">
        <v>387</v>
      </c>
      <c r="H34" s="351">
        <v>5140</v>
      </c>
      <c r="I34" s="351">
        <v>5089</v>
      </c>
      <c r="J34" s="351">
        <v>4458</v>
      </c>
      <c r="K34" s="351">
        <v>631</v>
      </c>
      <c r="L34" s="351">
        <v>51</v>
      </c>
      <c r="M34" s="356">
        <v>1.9071363563043852E-2</v>
      </c>
      <c r="N34" s="357">
        <v>1.8927532126583473E-2</v>
      </c>
    </row>
    <row r="35" spans="1:14" ht="18" customHeight="1" x14ac:dyDescent="0.15">
      <c r="A35" s="358" t="s">
        <v>354</v>
      </c>
      <c r="B35" s="355" t="s">
        <v>475</v>
      </c>
      <c r="C35" s="351">
        <v>21878</v>
      </c>
      <c r="D35" s="351">
        <v>0</v>
      </c>
      <c r="E35" s="351">
        <v>0</v>
      </c>
      <c r="F35" s="351">
        <v>21878</v>
      </c>
      <c r="G35" s="351">
        <v>0</v>
      </c>
      <c r="H35" s="351">
        <v>21878</v>
      </c>
      <c r="I35" s="351">
        <v>21724</v>
      </c>
      <c r="J35" s="351">
        <v>17198</v>
      </c>
      <c r="K35" s="351">
        <v>4526</v>
      </c>
      <c r="L35" s="351">
        <v>154</v>
      </c>
      <c r="M35" s="356">
        <v>6.7760285924991864E-2</v>
      </c>
      <c r="N35" s="357">
        <v>6.7760285924991864E-2</v>
      </c>
    </row>
    <row r="36" spans="1:14" ht="18" customHeight="1" x14ac:dyDescent="0.15">
      <c r="A36" s="358" t="s">
        <v>355</v>
      </c>
      <c r="B36" s="355" t="s">
        <v>476</v>
      </c>
      <c r="C36" s="351">
        <v>28736</v>
      </c>
      <c r="D36" s="351">
        <v>3</v>
      </c>
      <c r="E36" s="351">
        <v>0</v>
      </c>
      <c r="F36" s="351">
        <v>28733</v>
      </c>
      <c r="G36" s="351">
        <v>201</v>
      </c>
      <c r="H36" s="351">
        <v>28532</v>
      </c>
      <c r="I36" s="351">
        <v>28096</v>
      </c>
      <c r="J36" s="351">
        <v>18858</v>
      </c>
      <c r="K36" s="351">
        <v>9238</v>
      </c>
      <c r="L36" s="351">
        <v>436</v>
      </c>
      <c r="M36" s="356">
        <v>7.0124236300188672E-2</v>
      </c>
      <c r="N36" s="357">
        <v>7.0116915423626164E-2</v>
      </c>
    </row>
    <row r="37" spans="1:14" ht="18" customHeight="1" x14ac:dyDescent="0.15">
      <c r="A37" s="358" t="s">
        <v>356</v>
      </c>
      <c r="B37" s="355" t="s">
        <v>499</v>
      </c>
      <c r="C37" s="351">
        <v>87291</v>
      </c>
      <c r="D37" s="351">
        <v>1422</v>
      </c>
      <c r="E37" s="351">
        <v>188</v>
      </c>
      <c r="F37" s="351">
        <v>85681</v>
      </c>
      <c r="G37" s="351">
        <v>2522</v>
      </c>
      <c r="H37" s="351">
        <v>83159</v>
      </c>
      <c r="I37" s="351">
        <v>81262</v>
      </c>
      <c r="J37" s="351">
        <v>58251</v>
      </c>
      <c r="K37" s="351">
        <v>23011</v>
      </c>
      <c r="L37" s="351">
        <v>1897</v>
      </c>
      <c r="M37" s="356">
        <v>0.12378049496934408</v>
      </c>
      <c r="N37" s="357">
        <v>0.12149748071929947</v>
      </c>
    </row>
    <row r="38" spans="1:14" ht="18" customHeight="1" x14ac:dyDescent="0.15">
      <c r="A38" s="358" t="s">
        <v>357</v>
      </c>
      <c r="B38" s="355" t="s">
        <v>478</v>
      </c>
      <c r="C38" s="351">
        <v>8672</v>
      </c>
      <c r="D38" s="351">
        <v>9</v>
      </c>
      <c r="E38" s="351">
        <v>1</v>
      </c>
      <c r="F38" s="351">
        <v>8662</v>
      </c>
      <c r="G38" s="351">
        <v>1518</v>
      </c>
      <c r="H38" s="351">
        <v>7144</v>
      </c>
      <c r="I38" s="351">
        <v>6908</v>
      </c>
      <c r="J38" s="351">
        <v>4879</v>
      </c>
      <c r="K38" s="351">
        <v>2029</v>
      </c>
      <c r="L38" s="351">
        <v>236</v>
      </c>
      <c r="M38" s="356">
        <v>0.17897724452520436</v>
      </c>
      <c r="N38" s="357">
        <v>0.17877085932625925</v>
      </c>
    </row>
    <row r="39" spans="1:14" ht="18" customHeight="1" x14ac:dyDescent="0.15">
      <c r="A39" s="358" t="s">
        <v>358</v>
      </c>
      <c r="B39" s="355" t="s">
        <v>479</v>
      </c>
      <c r="C39" s="351">
        <v>44584</v>
      </c>
      <c r="D39" s="351">
        <v>5508</v>
      </c>
      <c r="E39" s="351">
        <v>595</v>
      </c>
      <c r="F39" s="351">
        <v>38481</v>
      </c>
      <c r="G39" s="351">
        <v>2590</v>
      </c>
      <c r="H39" s="351">
        <v>35891</v>
      </c>
      <c r="I39" s="351">
        <v>35076</v>
      </c>
      <c r="J39" s="351">
        <v>23028</v>
      </c>
      <c r="K39" s="351">
        <v>12048</v>
      </c>
      <c r="L39" s="351">
        <v>815</v>
      </c>
      <c r="M39" s="356">
        <v>7.7760258154569009E-2</v>
      </c>
      <c r="N39" s="357">
        <v>6.7115837386640273E-2</v>
      </c>
    </row>
    <row r="40" spans="1:14" ht="18" customHeight="1" x14ac:dyDescent="0.15">
      <c r="A40" s="358" t="s">
        <v>359</v>
      </c>
      <c r="B40" s="355" t="s">
        <v>500</v>
      </c>
      <c r="C40" s="351">
        <v>66094</v>
      </c>
      <c r="D40" s="351">
        <v>10610</v>
      </c>
      <c r="E40" s="351">
        <v>3469</v>
      </c>
      <c r="F40" s="351">
        <v>52015</v>
      </c>
      <c r="G40" s="351">
        <v>2604</v>
      </c>
      <c r="H40" s="351">
        <v>49411</v>
      </c>
      <c r="I40" s="351">
        <v>46749</v>
      </c>
      <c r="J40" s="351">
        <v>25473</v>
      </c>
      <c r="K40" s="351">
        <v>21276</v>
      </c>
      <c r="L40" s="351">
        <v>2662</v>
      </c>
      <c r="M40" s="356">
        <v>0.19202746443073568</v>
      </c>
      <c r="N40" s="357">
        <v>0.15112277305602198</v>
      </c>
    </row>
    <row r="41" spans="1:14" ht="18" customHeight="1" x14ac:dyDescent="0.15">
      <c r="A41" s="358" t="s">
        <v>360</v>
      </c>
      <c r="B41" s="355" t="s">
        <v>501</v>
      </c>
      <c r="C41" s="351">
        <v>0</v>
      </c>
      <c r="D41" s="359">
        <v>0</v>
      </c>
      <c r="E41" s="359">
        <v>0</v>
      </c>
      <c r="F41" s="351">
        <v>0</v>
      </c>
      <c r="G41" s="351">
        <v>0</v>
      </c>
      <c r="H41" s="351">
        <v>0</v>
      </c>
      <c r="I41" s="351">
        <v>0</v>
      </c>
      <c r="J41" s="359">
        <v>0</v>
      </c>
      <c r="K41" s="359">
        <v>0</v>
      </c>
      <c r="L41" s="359">
        <v>0</v>
      </c>
      <c r="M41" s="356">
        <v>0</v>
      </c>
      <c r="N41" s="357">
        <v>0</v>
      </c>
    </row>
    <row r="42" spans="1:14" ht="18" customHeight="1" thickBot="1" x14ac:dyDescent="0.2">
      <c r="A42" s="358" t="s">
        <v>361</v>
      </c>
      <c r="B42" s="355" t="s">
        <v>502</v>
      </c>
      <c r="C42" s="351">
        <v>283</v>
      </c>
      <c r="D42" s="359">
        <v>1</v>
      </c>
      <c r="E42" s="359">
        <v>1</v>
      </c>
      <c r="F42" s="351">
        <v>281</v>
      </c>
      <c r="G42" s="351">
        <v>19</v>
      </c>
      <c r="H42" s="351">
        <v>262</v>
      </c>
      <c r="I42" s="351">
        <v>259</v>
      </c>
      <c r="J42" s="359">
        <v>204</v>
      </c>
      <c r="K42" s="359">
        <v>55</v>
      </c>
      <c r="L42" s="359">
        <v>3</v>
      </c>
      <c r="M42" s="356">
        <v>6.6097111978947768E-3</v>
      </c>
      <c r="N42" s="357">
        <v>6.5629994579803263E-3</v>
      </c>
    </row>
    <row r="43" spans="1:14" ht="18" customHeight="1" thickBot="1" x14ac:dyDescent="0.2">
      <c r="A43" s="360"/>
      <c r="B43" s="361" t="s">
        <v>22</v>
      </c>
      <c r="C43" s="362">
        <v>657136</v>
      </c>
      <c r="D43" s="363">
        <v>70924</v>
      </c>
      <c r="E43" s="363">
        <v>33316</v>
      </c>
      <c r="F43" s="362">
        <v>552896</v>
      </c>
      <c r="G43" s="362">
        <v>35937</v>
      </c>
      <c r="H43" s="362">
        <v>516959</v>
      </c>
      <c r="I43" s="362">
        <v>502973</v>
      </c>
      <c r="J43" s="363">
        <v>366316</v>
      </c>
      <c r="K43" s="364">
        <v>136657</v>
      </c>
      <c r="L43" s="364">
        <v>13986</v>
      </c>
      <c r="M43" s="365">
        <v>7.3989553072923125E-2</v>
      </c>
      <c r="N43" s="366">
        <v>6.2252757322391265E-2</v>
      </c>
    </row>
  </sheetData>
  <sheetProtection sheet="1" objects="1" scenarios="1"/>
  <mergeCells count="11">
    <mergeCell ref="A3:B6"/>
    <mergeCell ref="C3:C6"/>
    <mergeCell ref="D3:D6"/>
    <mergeCell ref="E3:E6"/>
    <mergeCell ref="F3:F6"/>
    <mergeCell ref="N3:N6"/>
    <mergeCell ref="G4:G6"/>
    <mergeCell ref="H4:H6"/>
    <mergeCell ref="I5:I6"/>
    <mergeCell ref="L5:L6"/>
    <mergeCell ref="M3:M6"/>
  </mergeCells>
  <phoneticPr fontId="4"/>
  <pageMargins left="0.59055118110236227" right="0.39370078740157483" top="0.59055118110236227" bottom="0.59055118110236227" header="0.51181102362204722" footer="0.51181102362204722"/>
  <pageSetup paperSize="9"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27"/>
  <sheetViews>
    <sheetView showGridLines="0" zoomScaleNormal="100" workbookViewId="0">
      <selection activeCell="J35" sqref="J35"/>
    </sheetView>
  </sheetViews>
  <sheetFormatPr defaultRowHeight="13.5" x14ac:dyDescent="0.15"/>
  <cols>
    <col min="1" max="1" width="2.625" customWidth="1"/>
    <col min="2" max="2" width="7.375" customWidth="1"/>
    <col min="6" max="6" width="10.5" bestFit="1" customWidth="1"/>
    <col min="7" max="7" width="10.625" customWidth="1"/>
    <col min="8" max="8" width="10.375" customWidth="1"/>
  </cols>
  <sheetData>
    <row r="1" spans="2:7" x14ac:dyDescent="0.15">
      <c r="B1" s="240"/>
    </row>
    <row r="3" spans="2:7" x14ac:dyDescent="0.15">
      <c r="B3" s="3" t="s">
        <v>40</v>
      </c>
      <c r="D3" s="3"/>
      <c r="E3" s="3"/>
    </row>
    <row r="4" spans="2:7" x14ac:dyDescent="0.15">
      <c r="B4" s="6" t="s">
        <v>39</v>
      </c>
      <c r="D4" s="3"/>
      <c r="E4" s="3"/>
    </row>
    <row r="5" spans="2:7" x14ac:dyDescent="0.15">
      <c r="B5" t="s">
        <v>280</v>
      </c>
    </row>
    <row r="7" spans="2:7" ht="40.5" customHeight="1" x14ac:dyDescent="0.15">
      <c r="C7" s="5"/>
      <c r="D7" s="4" t="s">
        <v>35</v>
      </c>
      <c r="E7" s="4" t="s">
        <v>36</v>
      </c>
      <c r="F7" s="375" t="s">
        <v>447</v>
      </c>
      <c r="G7" s="375" t="s">
        <v>448</v>
      </c>
    </row>
    <row r="8" spans="2:7" x14ac:dyDescent="0.15">
      <c r="C8" s="244" t="s">
        <v>403</v>
      </c>
      <c r="D8" s="370">
        <v>294900</v>
      </c>
      <c r="E8" s="370">
        <v>435359</v>
      </c>
      <c r="F8" s="371">
        <f t="shared" ref="F8:F13" si="0">D8/E8</f>
        <v>0.67737200792908836</v>
      </c>
      <c r="G8" s="376"/>
    </row>
    <row r="9" spans="2:7" x14ac:dyDescent="0.15">
      <c r="C9" s="7" t="s">
        <v>37</v>
      </c>
      <c r="D9" s="372">
        <v>288154</v>
      </c>
      <c r="E9" s="372">
        <v>453147</v>
      </c>
      <c r="F9" s="371">
        <f t="shared" si="0"/>
        <v>0.63589519515742132</v>
      </c>
      <c r="G9" s="376"/>
    </row>
    <row r="10" spans="2:7" x14ac:dyDescent="0.15">
      <c r="C10" s="7" t="s">
        <v>38</v>
      </c>
      <c r="D10" s="370">
        <v>289923</v>
      </c>
      <c r="E10" s="370">
        <v>480680</v>
      </c>
      <c r="F10" s="371">
        <f t="shared" si="0"/>
        <v>0.60315178497129063</v>
      </c>
      <c r="G10" s="371">
        <f>AVERAGE(F8:F10)</f>
        <v>0.63880632935260007</v>
      </c>
    </row>
    <row r="11" spans="2:7" x14ac:dyDescent="0.15">
      <c r="C11" s="7" t="s">
        <v>373</v>
      </c>
      <c r="D11" s="373">
        <v>284201</v>
      </c>
      <c r="E11" s="374">
        <v>454194</v>
      </c>
      <c r="F11" s="371">
        <f t="shared" si="0"/>
        <v>0.62572601135197736</v>
      </c>
      <c r="G11" s="371">
        <f t="shared" ref="G11:G15" si="1">AVERAGE(F9:F11)</f>
        <v>0.62159099716022981</v>
      </c>
    </row>
    <row r="12" spans="2:7" x14ac:dyDescent="0.15">
      <c r="C12" s="7" t="s">
        <v>401</v>
      </c>
      <c r="D12" s="374">
        <v>293504</v>
      </c>
      <c r="E12" s="374">
        <v>460582</v>
      </c>
      <c r="F12" s="371">
        <f t="shared" si="0"/>
        <v>0.63724591929341567</v>
      </c>
      <c r="G12" s="371">
        <f t="shared" si="1"/>
        <v>0.62204123853889459</v>
      </c>
    </row>
    <row r="13" spans="2:7" x14ac:dyDescent="0.15">
      <c r="C13" s="7" t="s">
        <v>402</v>
      </c>
      <c r="D13" s="374">
        <v>247904</v>
      </c>
      <c r="E13" s="374">
        <v>459612</v>
      </c>
      <c r="F13" s="371">
        <f t="shared" si="0"/>
        <v>0.5393766916442565</v>
      </c>
      <c r="G13" s="371">
        <f t="shared" si="1"/>
        <v>0.60078287409654985</v>
      </c>
    </row>
    <row r="14" spans="2:7" x14ac:dyDescent="0.15">
      <c r="C14" s="7" t="s">
        <v>443</v>
      </c>
      <c r="D14" s="374">
        <v>295164</v>
      </c>
      <c r="E14" s="374">
        <v>464673</v>
      </c>
      <c r="F14" s="371">
        <f t="shared" ref="F14" si="2">D14/E14</f>
        <v>0.63520798497007569</v>
      </c>
      <c r="G14" s="371">
        <f t="shared" si="1"/>
        <v>0.60394353196924921</v>
      </c>
    </row>
    <row r="15" spans="2:7" x14ac:dyDescent="0.15">
      <c r="C15" s="7" t="s">
        <v>445</v>
      </c>
      <c r="D15" s="374">
        <v>306673</v>
      </c>
      <c r="E15" s="374">
        <v>465505</v>
      </c>
      <c r="F15" s="371">
        <f t="shared" ref="F15" si="3">D15/E15</f>
        <v>0.65879636094134331</v>
      </c>
      <c r="G15" s="371">
        <f t="shared" si="1"/>
        <v>0.6111270125185585</v>
      </c>
    </row>
    <row r="16" spans="2:7" x14ac:dyDescent="0.15">
      <c r="C16" s="7" t="s">
        <v>446</v>
      </c>
      <c r="D16" s="374">
        <v>255599</v>
      </c>
      <c r="E16" s="374">
        <v>462599</v>
      </c>
      <c r="F16" s="371">
        <f t="shared" ref="F16" si="4">D16/E16</f>
        <v>0.55252821558196197</v>
      </c>
      <c r="G16" s="371">
        <f t="shared" ref="G16:G21" si="5">AVERAGE(F14:F16)</f>
        <v>0.61551085383112702</v>
      </c>
    </row>
    <row r="17" spans="3:10" x14ac:dyDescent="0.15">
      <c r="C17" s="7" t="s">
        <v>454</v>
      </c>
      <c r="D17" s="374">
        <v>315496</v>
      </c>
      <c r="E17" s="374">
        <v>499742</v>
      </c>
      <c r="F17" s="371">
        <f t="shared" ref="F17:F18" si="6">D17/E17</f>
        <v>0.63131775996414152</v>
      </c>
      <c r="G17" s="371">
        <f t="shared" si="5"/>
        <v>0.61421411216248234</v>
      </c>
    </row>
    <row r="18" spans="3:10" x14ac:dyDescent="0.15">
      <c r="C18" s="7" t="s">
        <v>456</v>
      </c>
      <c r="D18" s="374">
        <v>288790</v>
      </c>
      <c r="E18" s="374">
        <v>505610</v>
      </c>
      <c r="F18" s="371">
        <f t="shared" si="6"/>
        <v>0.57117145626075438</v>
      </c>
      <c r="G18" s="371">
        <f t="shared" si="5"/>
        <v>0.58500581060228596</v>
      </c>
    </row>
    <row r="19" spans="3:10" x14ac:dyDescent="0.15">
      <c r="C19" s="7" t="s">
        <v>522</v>
      </c>
      <c r="D19" s="374">
        <v>231071</v>
      </c>
      <c r="E19" s="374">
        <v>463013</v>
      </c>
      <c r="F19" s="371">
        <f t="shared" ref="F19:F24" si="7">D19/E19</f>
        <v>0.49905942165770723</v>
      </c>
      <c r="G19" s="371">
        <f t="shared" si="5"/>
        <v>0.56718287929420097</v>
      </c>
    </row>
    <row r="20" spans="3:10" x14ac:dyDescent="0.15">
      <c r="C20" s="7" t="s">
        <v>523</v>
      </c>
      <c r="D20" s="374">
        <v>286825</v>
      </c>
      <c r="E20" s="374">
        <v>506558</v>
      </c>
      <c r="F20" s="371">
        <f t="shared" si="7"/>
        <v>0.56622341370583429</v>
      </c>
      <c r="G20" s="371">
        <f t="shared" si="5"/>
        <v>0.5454847638747653</v>
      </c>
    </row>
    <row r="21" spans="3:10" ht="13.5" customHeight="1" x14ac:dyDescent="0.15">
      <c r="C21" s="7" t="s">
        <v>524</v>
      </c>
      <c r="D21" s="374">
        <v>274348</v>
      </c>
      <c r="E21" s="374">
        <v>528386</v>
      </c>
      <c r="F21" s="371">
        <f t="shared" si="7"/>
        <v>0.51921890436158413</v>
      </c>
      <c r="G21" s="371">
        <f t="shared" si="5"/>
        <v>0.52816724657504188</v>
      </c>
      <c r="H21" s="379"/>
      <c r="I21" s="379"/>
      <c r="J21" s="379"/>
    </row>
    <row r="22" spans="3:10" ht="13.5" customHeight="1" x14ac:dyDescent="0.15">
      <c r="C22" s="7" t="s">
        <v>525</v>
      </c>
      <c r="D22" s="374">
        <v>290513</v>
      </c>
      <c r="E22" s="374">
        <v>530200</v>
      </c>
      <c r="F22" s="371">
        <f t="shared" si="7"/>
        <v>0.54793096944549224</v>
      </c>
      <c r="G22" s="371">
        <f>AVERAGE(F20:F22)</f>
        <v>0.54445776250430356</v>
      </c>
      <c r="H22" s="379"/>
      <c r="I22" s="379"/>
      <c r="J22" s="379"/>
    </row>
    <row r="23" spans="3:10" ht="13.5" customHeight="1" x14ac:dyDescent="0.15">
      <c r="C23" s="7" t="s">
        <v>526</v>
      </c>
      <c r="D23" s="374">
        <v>306546</v>
      </c>
      <c r="E23" s="374">
        <v>562723</v>
      </c>
      <c r="F23" s="371">
        <f t="shared" si="7"/>
        <v>0.54475470169159601</v>
      </c>
      <c r="G23" s="371">
        <f>AVERAGE(F21:F23)</f>
        <v>0.53730152516622409</v>
      </c>
      <c r="H23" s="379"/>
      <c r="I23" s="379"/>
      <c r="J23" s="379"/>
    </row>
    <row r="24" spans="3:10" ht="13.5" customHeight="1" x14ac:dyDescent="0.15">
      <c r="C24" s="7" t="s">
        <v>527</v>
      </c>
      <c r="D24" s="374">
        <v>273027</v>
      </c>
      <c r="E24" s="374">
        <v>533980</v>
      </c>
      <c r="F24" s="371">
        <f t="shared" si="7"/>
        <v>0.51130566687890933</v>
      </c>
      <c r="G24" s="371">
        <f>AVERAGE(F22:F24)</f>
        <v>0.53466377933866582</v>
      </c>
      <c r="H24" s="379"/>
      <c r="I24" s="379"/>
      <c r="J24" s="379"/>
    </row>
    <row r="25" spans="3:10" x14ac:dyDescent="0.15">
      <c r="C25" s="379"/>
      <c r="D25" s="379"/>
      <c r="E25" s="379"/>
      <c r="F25" s="379"/>
      <c r="G25" s="379"/>
      <c r="H25" s="379"/>
      <c r="I25" s="379"/>
      <c r="J25" s="379"/>
    </row>
    <row r="26" spans="3:10" x14ac:dyDescent="0.15">
      <c r="C26" s="379"/>
      <c r="D26" s="379"/>
      <c r="E26" s="379"/>
      <c r="F26" s="379"/>
      <c r="G26" s="379"/>
    </row>
    <row r="27" spans="3:10" x14ac:dyDescent="0.15">
      <c r="C27" s="369"/>
    </row>
  </sheetData>
  <sheetProtection sheet="1" objects="1" scenarios="1"/>
  <phoneticPr fontId="4"/>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利用上の注意</vt:lpstr>
      <vt:lpstr>使い方</vt:lpstr>
      <vt:lpstr>入力・分析シート</vt:lpstr>
      <vt:lpstr>分析結果</vt:lpstr>
      <vt:lpstr>生産者価格評価表</vt:lpstr>
      <vt:lpstr>投入係数表</vt:lpstr>
      <vt:lpstr>逆行列係数表(I-(I-M)A)^-1</vt:lpstr>
      <vt:lpstr>雇用表(36部門）</vt:lpstr>
      <vt:lpstr>消費転換係数</vt:lpstr>
      <vt:lpstr>'逆行列係数表(I-(I-M)A)^-1'!Print_Area</vt:lpstr>
      <vt:lpstr>'雇用表(36部門）'!Print_Area</vt:lpstr>
      <vt:lpstr>使い方!Print_Area</vt:lpstr>
      <vt:lpstr>生産者価格評価表!Print_Area</vt:lpstr>
      <vt:lpstr>投入係数表!Print_Area</vt:lpstr>
      <vt:lpstr>分析結果!Print_Area</vt:lpstr>
      <vt:lpstr>利用上の注意!Print_Area</vt:lpstr>
      <vt:lpstr>消費転換係数</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岩手県ふるさと振興部調査統計課調査分析担当</dc:creator>
  <cp:lastModifiedBy>佐藤 仁美</cp:lastModifiedBy>
  <cp:lastPrinted>2023-04-04T00:31:18Z</cp:lastPrinted>
  <dcterms:created xsi:type="dcterms:W3CDTF">2012-02-28T04:02:31Z</dcterms:created>
  <dcterms:modified xsi:type="dcterms:W3CDTF">2026-04-15T02:49:29Z</dcterms:modified>
</cp:coreProperties>
</file>