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産業連関表\01_産業連関分析\□公表用簡易分析ツール\H27\20250217_消費転換係数更新2022～2024\"/>
    </mc:Choice>
  </mc:AlternateContent>
  <bookViews>
    <workbookView xWindow="0" yWindow="0" windowWidth="28800" windowHeight="11985" tabRatio="840"/>
  </bookViews>
  <sheets>
    <sheet name="利用上の注意" sheetId="3" r:id="rId1"/>
    <sheet name="使い方" sheetId="9" r:id="rId2"/>
    <sheet name="入力・分析シート" sheetId="1" r:id="rId3"/>
    <sheet name="分析結果" sheetId="2" r:id="rId4"/>
    <sheet name="生産者価格評価表" sheetId="11" r:id="rId5"/>
    <sheet name="投入係数表" sheetId="10" r:id="rId6"/>
    <sheet name="逆行列係数表(I-(I-M)A)^-1" sheetId="13" r:id="rId7"/>
    <sheet name="雇用表(36部門）" sheetId="14" r:id="rId8"/>
    <sheet name="消費転換係数" sheetId="8" r:id="rId9"/>
  </sheets>
  <definedNames>
    <definedName name="_xlnm.Print_Area" localSheetId="6">'逆行列係数表(I-(I-M)A)^-1'!$A$1:$AL$40</definedName>
    <definedName name="_xlnm.Print_Area" localSheetId="7">'雇用表(36部門）'!$A$1:$N$43</definedName>
    <definedName name="_xlnm.Print_Area" localSheetId="1">使い方!$A$1:$X$173</definedName>
    <definedName name="_xlnm.Print_Area" localSheetId="4">生産者価格評価表!$A$1:$BE$49</definedName>
    <definedName name="_xlnm.Print_Area" localSheetId="5">投入係数表!$A$1:$AL$49</definedName>
    <definedName name="_xlnm.Print_Area" localSheetId="3">分析結果!$A$1:$AM$216</definedName>
    <definedName name="_xlnm.Print_Area" localSheetId="0">利用上の注意!$A$1:$Z$75</definedName>
    <definedName name="消費転換係数">消費転換係数!$C$9:$C$10</definedName>
  </definedNames>
  <calcPr calcId="162913"/>
</workbook>
</file>

<file path=xl/calcChain.xml><?xml version="1.0" encoding="utf-8"?>
<calcChain xmlns="http://schemas.openxmlformats.org/spreadsheetml/2006/main">
  <c r="A24" i="9" l="1"/>
  <c r="G23" i="8" l="1"/>
  <c r="F23" i="8"/>
  <c r="F22" i="8" l="1"/>
  <c r="F21" i="8" l="1"/>
  <c r="A27" i="9" l="1"/>
  <c r="F20" i="8"/>
  <c r="G22" i="8" s="1"/>
  <c r="F19" i="8" l="1"/>
  <c r="G21" i="8" s="1"/>
  <c r="F18" i="8" l="1"/>
  <c r="G20" i="8" s="1"/>
  <c r="F17" i="8" l="1"/>
  <c r="G19" i="8" s="1"/>
  <c r="F16" i="8" l="1"/>
  <c r="G18" i="8" s="1"/>
  <c r="F15" i="8" l="1"/>
  <c r="G17" i="8" s="1"/>
  <c r="F14" i="8" l="1"/>
  <c r="G16" i="8" s="1"/>
  <c r="W52" i="1" l="1"/>
  <c r="Y50" i="1"/>
  <c r="Y48" i="1"/>
  <c r="Y46" i="1"/>
  <c r="Y44" i="1"/>
  <c r="Y42" i="1"/>
  <c r="Y40" i="1"/>
  <c r="Y38" i="1"/>
  <c r="Y36" i="1"/>
  <c r="Y34" i="1"/>
  <c r="Y32" i="1"/>
  <c r="Y30" i="1"/>
  <c r="Y28" i="1"/>
  <c r="Y26" i="1"/>
  <c r="Y24" i="1"/>
  <c r="Y22" i="1"/>
  <c r="Y20" i="1"/>
  <c r="Y18" i="1"/>
  <c r="Y16"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Y52" i="1"/>
  <c r="Y51" i="1"/>
  <c r="Y49" i="1"/>
  <c r="Y47" i="1"/>
  <c r="Y45" i="1"/>
  <c r="Y43" i="1"/>
  <c r="Y41" i="1"/>
  <c r="Y39" i="1"/>
  <c r="Y37" i="1"/>
  <c r="Y35" i="1"/>
  <c r="Y33" i="1"/>
  <c r="Y31" i="1"/>
  <c r="Y29" i="1"/>
  <c r="Y27" i="1"/>
  <c r="Y25" i="1"/>
  <c r="Y23" i="1"/>
  <c r="Y21" i="1"/>
  <c r="Y19" i="1"/>
  <c r="Y17" i="1"/>
  <c r="AA28" i="1"/>
  <c r="AA20" i="1"/>
  <c r="D50" i="1"/>
  <c r="E50" i="1" s="1"/>
  <c r="D32" i="1"/>
  <c r="E32" i="1" s="1"/>
  <c r="AA30" i="1"/>
  <c r="AA26" i="1"/>
  <c r="AA24" i="1"/>
  <c r="AA22" i="1"/>
  <c r="AA18" i="1"/>
  <c r="AA16" i="1"/>
  <c r="AA34" i="1" l="1"/>
  <c r="L34" i="1"/>
  <c r="L21" i="1"/>
  <c r="D21" i="1"/>
  <c r="E21" i="1" s="1"/>
  <c r="G21" i="1" s="1"/>
  <c r="AA21" i="1"/>
  <c r="L33" i="1"/>
  <c r="D33" i="1"/>
  <c r="E33" i="1" s="1"/>
  <c r="I33" i="1" s="1"/>
  <c r="AA33" i="1"/>
  <c r="L41" i="1"/>
  <c r="D41" i="1"/>
  <c r="E41" i="1" s="1"/>
  <c r="I41" i="1" s="1"/>
  <c r="AA41" i="1"/>
  <c r="L49" i="1"/>
  <c r="D49" i="1"/>
  <c r="E49" i="1" s="1"/>
  <c r="G49" i="1" s="1"/>
  <c r="AA49" i="1"/>
  <c r="L40" i="1"/>
  <c r="AA40" i="1"/>
  <c r="L48" i="1"/>
  <c r="AA48" i="1"/>
  <c r="D16" i="1"/>
  <c r="E16" i="1" s="1"/>
  <c r="G16" i="1" s="1"/>
  <c r="D48" i="1"/>
  <c r="E48" i="1" s="1"/>
  <c r="I48" i="1" s="1"/>
  <c r="G32" i="1"/>
  <c r="L16" i="1"/>
  <c r="L24" i="1"/>
  <c r="AA42" i="1"/>
  <c r="L42" i="1"/>
  <c r="D18" i="1"/>
  <c r="E18" i="1" s="1"/>
  <c r="I18" i="1" s="1"/>
  <c r="D34" i="1"/>
  <c r="E34" i="1" s="1"/>
  <c r="I34" i="1" s="1"/>
  <c r="L26" i="1"/>
  <c r="AA23" i="1"/>
  <c r="L23" i="1"/>
  <c r="D23" i="1"/>
  <c r="E23" i="1" s="1"/>
  <c r="G23" i="1" s="1"/>
  <c r="AA31" i="1"/>
  <c r="L31" i="1"/>
  <c r="D31" i="1"/>
  <c r="E31" i="1" s="1"/>
  <c r="I31" i="1" s="1"/>
  <c r="AA39" i="1"/>
  <c r="L39" i="1"/>
  <c r="D39" i="1"/>
  <c r="E39" i="1" s="1"/>
  <c r="I39" i="1" s="1"/>
  <c r="AA47" i="1"/>
  <c r="L47" i="1"/>
  <c r="D47" i="1"/>
  <c r="E47" i="1" s="1"/>
  <c r="I47" i="1" s="1"/>
  <c r="D28" i="1"/>
  <c r="E28" i="1" s="1"/>
  <c r="I28" i="1" s="1"/>
  <c r="G18" i="1"/>
  <c r="G50" i="1"/>
  <c r="I50" i="1"/>
  <c r="L20" i="1"/>
  <c r="L28" i="1"/>
  <c r="L17" i="1"/>
  <c r="D17" i="1"/>
  <c r="E17" i="1" s="1"/>
  <c r="G17" i="1" s="1"/>
  <c r="AA17" i="1"/>
  <c r="L25" i="1"/>
  <c r="D25" i="1"/>
  <c r="E25" i="1" s="1"/>
  <c r="G25" i="1" s="1"/>
  <c r="AA25" i="1"/>
  <c r="L29" i="1"/>
  <c r="D29" i="1"/>
  <c r="E29" i="1" s="1"/>
  <c r="G29" i="1" s="1"/>
  <c r="AA29" i="1"/>
  <c r="L37" i="1"/>
  <c r="D37" i="1"/>
  <c r="E37" i="1" s="1"/>
  <c r="I37" i="1" s="1"/>
  <c r="AA37" i="1"/>
  <c r="L45" i="1"/>
  <c r="D45" i="1"/>
  <c r="E45" i="1" s="1"/>
  <c r="G45" i="1" s="1"/>
  <c r="AA45" i="1"/>
  <c r="L32" i="1"/>
  <c r="AA32" i="1"/>
  <c r="D24" i="1"/>
  <c r="E24" i="1" s="1"/>
  <c r="I24" i="1" s="1"/>
  <c r="D40" i="1"/>
  <c r="E40" i="1" s="1"/>
  <c r="G40" i="1" s="1"/>
  <c r="I32" i="1"/>
  <c r="AA50" i="1"/>
  <c r="L50" i="1"/>
  <c r="D26" i="1"/>
  <c r="E26" i="1" s="1"/>
  <c r="G26" i="1" s="1"/>
  <c r="D42" i="1"/>
  <c r="E42" i="1" s="1"/>
  <c r="G42" i="1" s="1"/>
  <c r="L18" i="1"/>
  <c r="AA19" i="1"/>
  <c r="L19" i="1"/>
  <c r="D19" i="1"/>
  <c r="E19" i="1" s="1"/>
  <c r="G19" i="1" s="1"/>
  <c r="AA27" i="1"/>
  <c r="L27" i="1"/>
  <c r="D27" i="1"/>
  <c r="E27" i="1" s="1"/>
  <c r="G27" i="1" s="1"/>
  <c r="AA35" i="1"/>
  <c r="L35" i="1"/>
  <c r="D35" i="1"/>
  <c r="E35" i="1" s="1"/>
  <c r="G35" i="1" s="1"/>
  <c r="AA43" i="1"/>
  <c r="L43" i="1"/>
  <c r="D43" i="1"/>
  <c r="E43" i="1" s="1"/>
  <c r="I43" i="1" s="1"/>
  <c r="AA51" i="1"/>
  <c r="L51" i="1"/>
  <c r="D51" i="1"/>
  <c r="E51" i="1" s="1"/>
  <c r="I51" i="1" s="1"/>
  <c r="L36" i="1"/>
  <c r="AA36" i="1"/>
  <c r="L44" i="1"/>
  <c r="AA44" i="1"/>
  <c r="D20" i="1"/>
  <c r="E20" i="1" s="1"/>
  <c r="G20" i="1" s="1"/>
  <c r="D36" i="1"/>
  <c r="E36" i="1" s="1"/>
  <c r="G36" i="1" s="1"/>
  <c r="D44" i="1"/>
  <c r="E44" i="1" s="1"/>
  <c r="I44" i="1" s="1"/>
  <c r="AA38" i="1"/>
  <c r="L38" i="1"/>
  <c r="AA46" i="1"/>
  <c r="L46" i="1"/>
  <c r="D22" i="1"/>
  <c r="E22" i="1" s="1"/>
  <c r="G22" i="1" s="1"/>
  <c r="D30" i="1"/>
  <c r="E30" i="1" s="1"/>
  <c r="G30" i="1" s="1"/>
  <c r="D38" i="1"/>
  <c r="E38" i="1" s="1"/>
  <c r="G38" i="1" s="1"/>
  <c r="D46" i="1"/>
  <c r="E46" i="1" s="1"/>
  <c r="I46" i="1" s="1"/>
  <c r="L22" i="1"/>
  <c r="L30" i="1"/>
  <c r="G39" i="1"/>
  <c r="I23" i="1"/>
  <c r="G33" i="1"/>
  <c r="G41" i="1"/>
  <c r="C52" i="1"/>
  <c r="C49" i="2" s="1"/>
  <c r="F8" i="8"/>
  <c r="F13" i="8"/>
  <c r="G15" i="8" s="1"/>
  <c r="F12" i="8"/>
  <c r="E12" i="1"/>
  <c r="F11" i="8"/>
  <c r="F9" i="8"/>
  <c r="F10" i="8"/>
  <c r="O12" i="1"/>
  <c r="AC12" i="1"/>
  <c r="AI13" i="1"/>
  <c r="AL3" i="2"/>
  <c r="C90" i="2"/>
  <c r="G14" i="8" l="1"/>
  <c r="G12" i="8"/>
  <c r="G31" i="1"/>
  <c r="G47" i="1"/>
  <c r="I45" i="1"/>
  <c r="G46" i="1"/>
  <c r="G43" i="1"/>
  <c r="I19" i="1"/>
  <c r="I25" i="1"/>
  <c r="G51" i="1"/>
  <c r="G37" i="1"/>
  <c r="I40" i="1"/>
  <c r="I20" i="1"/>
  <c r="I21" i="1"/>
  <c r="I27" i="1"/>
  <c r="G28" i="1"/>
  <c r="I17" i="1"/>
  <c r="G48" i="1"/>
  <c r="I16" i="1"/>
  <c r="I42" i="1"/>
  <c r="K16" i="1" a="1"/>
  <c r="K19" i="1" s="1"/>
  <c r="M19" i="1" s="1"/>
  <c r="G24" i="1"/>
  <c r="I26" i="1"/>
  <c r="I36" i="1"/>
  <c r="I49" i="1"/>
  <c r="I35" i="1"/>
  <c r="G34" i="1"/>
  <c r="I38" i="1"/>
  <c r="I22" i="1"/>
  <c r="I30" i="1"/>
  <c r="E52" i="1"/>
  <c r="J56" i="2" s="1"/>
  <c r="I29" i="1"/>
  <c r="G44" i="1"/>
  <c r="G11" i="8"/>
  <c r="G13" i="8"/>
  <c r="G10" i="8"/>
  <c r="C56" i="2" l="1"/>
  <c r="C52" i="2"/>
  <c r="K32" i="1"/>
  <c r="M32" i="1" s="1"/>
  <c r="K28" i="1"/>
  <c r="M28" i="1" s="1"/>
  <c r="K24" i="1"/>
  <c r="M24" i="1" s="1"/>
  <c r="K36" i="1"/>
  <c r="M36" i="1" s="1"/>
  <c r="K34" i="1"/>
  <c r="M34" i="1" s="1"/>
  <c r="K39" i="1"/>
  <c r="M39" i="1" s="1"/>
  <c r="K38" i="1"/>
  <c r="M38" i="1" s="1"/>
  <c r="K43" i="1"/>
  <c r="M43" i="1" s="1"/>
  <c r="K16" i="1"/>
  <c r="M16" i="1" s="1"/>
  <c r="K45" i="1"/>
  <c r="M45" i="1" s="1"/>
  <c r="K41" i="1"/>
  <c r="M41" i="1" s="1"/>
  <c r="K37" i="1"/>
  <c r="M37" i="1" s="1"/>
  <c r="K49" i="1"/>
  <c r="M49" i="1" s="1"/>
  <c r="K20" i="1"/>
  <c r="M20" i="1" s="1"/>
  <c r="K26" i="1"/>
  <c r="M26" i="1" s="1"/>
  <c r="K31" i="1"/>
  <c r="M31" i="1" s="1"/>
  <c r="K30" i="1"/>
  <c r="M30" i="1" s="1"/>
  <c r="K35" i="1"/>
  <c r="M35" i="1" s="1"/>
  <c r="K29" i="1"/>
  <c r="M29" i="1" s="1"/>
  <c r="K25" i="1"/>
  <c r="M25" i="1" s="1"/>
  <c r="K21" i="1"/>
  <c r="M21" i="1" s="1"/>
  <c r="K33" i="1"/>
  <c r="M33" i="1" s="1"/>
  <c r="K50" i="1"/>
  <c r="M50" i="1" s="1"/>
  <c r="K18" i="1"/>
  <c r="M18" i="1" s="1"/>
  <c r="K23" i="1"/>
  <c r="M23" i="1" s="1"/>
  <c r="K22" i="1"/>
  <c r="M22" i="1" s="1"/>
  <c r="K27" i="1"/>
  <c r="M27" i="1" s="1"/>
  <c r="L6" i="2"/>
  <c r="L7" i="2" s="1"/>
  <c r="K48" i="1"/>
  <c r="M48" i="1" s="1"/>
  <c r="K44" i="1"/>
  <c r="M44" i="1" s="1"/>
  <c r="K40" i="1"/>
  <c r="M40" i="1" s="1"/>
  <c r="K17" i="1"/>
  <c r="M17" i="1" s="1"/>
  <c r="K42" i="1"/>
  <c r="M42" i="1" s="1"/>
  <c r="K47" i="1"/>
  <c r="M47" i="1" s="1"/>
  <c r="K46" i="1"/>
  <c r="M46" i="1" s="1"/>
  <c r="K51" i="1"/>
  <c r="M51" i="1" s="1"/>
  <c r="G52" i="1"/>
  <c r="L8" i="2" s="1"/>
  <c r="I52" i="1"/>
  <c r="S61" i="2" s="1"/>
  <c r="K52" i="1" l="1"/>
  <c r="C64" i="2" s="1"/>
  <c r="K61" i="2"/>
  <c r="K64" i="2"/>
  <c r="S64" i="2"/>
  <c r="L10" i="2"/>
  <c r="L11" i="2" s="1"/>
  <c r="M52" i="1"/>
  <c r="O16" i="1" a="1"/>
  <c r="L9" i="2"/>
  <c r="C61" i="2" l="1"/>
  <c r="J70" i="2"/>
  <c r="O17" i="1"/>
  <c r="O20" i="1"/>
  <c r="O28" i="1"/>
  <c r="O36" i="1"/>
  <c r="O44" i="1"/>
  <c r="O23" i="1"/>
  <c r="O31" i="1"/>
  <c r="O39" i="1"/>
  <c r="O47" i="1"/>
  <c r="O16" i="1"/>
  <c r="S16" i="1" s="1"/>
  <c r="O24" i="1"/>
  <c r="O32" i="1"/>
  <c r="O40" i="1"/>
  <c r="O48" i="1"/>
  <c r="O19" i="1"/>
  <c r="O27" i="1"/>
  <c r="O35" i="1"/>
  <c r="O43" i="1"/>
  <c r="O51" i="1"/>
  <c r="O42" i="1"/>
  <c r="O26" i="1"/>
  <c r="O45" i="1"/>
  <c r="O29" i="1"/>
  <c r="O38" i="1"/>
  <c r="O22" i="1"/>
  <c r="O41" i="1"/>
  <c r="O25" i="1"/>
  <c r="O50" i="1"/>
  <c r="O34" i="1"/>
  <c r="O18" i="1"/>
  <c r="O37" i="1"/>
  <c r="O21" i="1"/>
  <c r="O46" i="1"/>
  <c r="O30" i="1"/>
  <c r="O49" i="1"/>
  <c r="O33" i="1"/>
  <c r="C67" i="2"/>
  <c r="C70" i="2"/>
  <c r="U30" i="1" l="1"/>
  <c r="S30" i="1"/>
  <c r="U18" i="1"/>
  <c r="S18" i="1"/>
  <c r="U41" i="1"/>
  <c r="S41" i="1"/>
  <c r="U45" i="1"/>
  <c r="S45" i="1"/>
  <c r="U43" i="1"/>
  <c r="S43" i="1"/>
  <c r="U48" i="1"/>
  <c r="S48" i="1"/>
  <c r="U16" i="1"/>
  <c r="U23" i="1"/>
  <c r="S23" i="1"/>
  <c r="U20" i="1"/>
  <c r="S20" i="1"/>
  <c r="U33" i="1"/>
  <c r="S33" i="1"/>
  <c r="U21" i="1"/>
  <c r="S21" i="1"/>
  <c r="U50" i="1"/>
  <c r="S50" i="1"/>
  <c r="U38" i="1"/>
  <c r="S38" i="1"/>
  <c r="U42" i="1"/>
  <c r="S42" i="1"/>
  <c r="U27" i="1"/>
  <c r="S27" i="1"/>
  <c r="U32" i="1"/>
  <c r="S32" i="1"/>
  <c r="U39" i="1"/>
  <c r="S39" i="1"/>
  <c r="U36" i="1"/>
  <c r="S36" i="1"/>
  <c r="U49" i="1"/>
  <c r="S49" i="1"/>
  <c r="U37" i="1"/>
  <c r="S37" i="1"/>
  <c r="U25" i="1"/>
  <c r="S25" i="1"/>
  <c r="U29" i="1"/>
  <c r="S29" i="1"/>
  <c r="U51" i="1"/>
  <c r="S51" i="1"/>
  <c r="U19" i="1"/>
  <c r="S19" i="1"/>
  <c r="U24" i="1"/>
  <c r="S24" i="1"/>
  <c r="U31" i="1"/>
  <c r="S31" i="1"/>
  <c r="U28" i="1"/>
  <c r="S28" i="1"/>
  <c r="U46" i="1"/>
  <c r="S46" i="1"/>
  <c r="U34" i="1"/>
  <c r="S34" i="1"/>
  <c r="U22" i="1"/>
  <c r="S22" i="1"/>
  <c r="U26" i="1"/>
  <c r="S26" i="1"/>
  <c r="U35" i="1"/>
  <c r="S35" i="1"/>
  <c r="U40" i="1"/>
  <c r="S40" i="1"/>
  <c r="U47" i="1"/>
  <c r="S47" i="1"/>
  <c r="U44" i="1"/>
  <c r="S44" i="1"/>
  <c r="U17" i="1"/>
  <c r="S17" i="1"/>
  <c r="P33" i="1"/>
  <c r="Q33" i="1"/>
  <c r="V33" i="1" s="1"/>
  <c r="P21" i="1"/>
  <c r="Q21" i="1"/>
  <c r="V21" i="1" s="1"/>
  <c r="Q50" i="1"/>
  <c r="V50" i="1" s="1"/>
  <c r="P50" i="1"/>
  <c r="Q38" i="1"/>
  <c r="V38" i="1" s="1"/>
  <c r="P38" i="1"/>
  <c r="Q42" i="1"/>
  <c r="V42" i="1" s="1"/>
  <c r="P42" i="1"/>
  <c r="Q27" i="1"/>
  <c r="V27" i="1" s="1"/>
  <c r="P27" i="1"/>
  <c r="P32" i="1"/>
  <c r="Q32" i="1"/>
  <c r="V32" i="1" s="1"/>
  <c r="Q39" i="1"/>
  <c r="V39" i="1" s="1"/>
  <c r="P39" i="1"/>
  <c r="P36" i="1"/>
  <c r="Q36" i="1"/>
  <c r="V36" i="1" s="1"/>
  <c r="Q49" i="1"/>
  <c r="V49" i="1" s="1"/>
  <c r="P49" i="1"/>
  <c r="P37" i="1"/>
  <c r="Q37" i="1"/>
  <c r="V37" i="1" s="1"/>
  <c r="Q25" i="1"/>
  <c r="V25" i="1" s="1"/>
  <c r="P25" i="1"/>
  <c r="Q29" i="1"/>
  <c r="V29" i="1" s="1"/>
  <c r="P29" i="1"/>
  <c r="Q51" i="1"/>
  <c r="V51" i="1" s="1"/>
  <c r="P51" i="1"/>
  <c r="Q19" i="1"/>
  <c r="V19" i="1" s="1"/>
  <c r="P19" i="1"/>
  <c r="Q24" i="1"/>
  <c r="V24" i="1" s="1"/>
  <c r="P24" i="1"/>
  <c r="Q31" i="1"/>
  <c r="V31" i="1" s="1"/>
  <c r="P31" i="1"/>
  <c r="Q28" i="1"/>
  <c r="V28" i="1" s="1"/>
  <c r="P28" i="1"/>
  <c r="Q30" i="1"/>
  <c r="V30" i="1" s="1"/>
  <c r="P30" i="1"/>
  <c r="Q18" i="1"/>
  <c r="V18" i="1" s="1"/>
  <c r="P18" i="1"/>
  <c r="Q41" i="1"/>
  <c r="V41" i="1" s="1"/>
  <c r="P41" i="1"/>
  <c r="Q45" i="1"/>
  <c r="V45" i="1" s="1"/>
  <c r="P45" i="1"/>
  <c r="Q43" i="1"/>
  <c r="V43" i="1" s="1"/>
  <c r="P43" i="1"/>
  <c r="Q48" i="1"/>
  <c r="V48" i="1" s="1"/>
  <c r="P48" i="1"/>
  <c r="O52" i="1"/>
  <c r="C73" i="2" s="1"/>
  <c r="Q16" i="1"/>
  <c r="P16" i="1"/>
  <c r="Q23" i="1"/>
  <c r="V23" i="1" s="1"/>
  <c r="P23" i="1"/>
  <c r="P20" i="1"/>
  <c r="Q20" i="1"/>
  <c r="V20" i="1" s="1"/>
  <c r="Q46" i="1"/>
  <c r="V46" i="1" s="1"/>
  <c r="P46" i="1"/>
  <c r="Q34" i="1"/>
  <c r="V34" i="1" s="1"/>
  <c r="P34" i="1"/>
  <c r="Q22" i="1"/>
  <c r="V22" i="1" s="1"/>
  <c r="P22" i="1"/>
  <c r="Q26" i="1"/>
  <c r="V26" i="1" s="1"/>
  <c r="P26" i="1"/>
  <c r="Q35" i="1"/>
  <c r="V35" i="1" s="1"/>
  <c r="P35" i="1"/>
  <c r="Q40" i="1"/>
  <c r="V40" i="1" s="1"/>
  <c r="P40" i="1"/>
  <c r="Q47" i="1"/>
  <c r="V47" i="1" s="1"/>
  <c r="P47" i="1"/>
  <c r="Q44" i="1"/>
  <c r="V44" i="1" s="1"/>
  <c r="P44" i="1"/>
  <c r="P17" i="1"/>
  <c r="Q17" i="1"/>
  <c r="V17" i="1" s="1"/>
  <c r="C76" i="2" l="1"/>
  <c r="Q6" i="2"/>
  <c r="Q7" i="2" s="1"/>
  <c r="K86" i="2"/>
  <c r="U52" i="1"/>
  <c r="S90" i="2" s="1"/>
  <c r="V16" i="1"/>
  <c r="V52" i="1" s="1"/>
  <c r="Q52" i="1"/>
  <c r="S79" i="2" s="1"/>
  <c r="S52" i="1"/>
  <c r="V12" i="2" s="1"/>
  <c r="P52" i="1"/>
  <c r="V6" i="2" l="1"/>
  <c r="V7" i="2" s="1"/>
  <c r="Q10" i="2"/>
  <c r="V10" i="2" s="1"/>
  <c r="V11" i="2" s="1"/>
  <c r="V13" i="2"/>
  <c r="C32" i="2" s="1"/>
  <c r="X52" i="1"/>
  <c r="Z31" i="1" s="1"/>
  <c r="AB31" i="1" s="1"/>
  <c r="C87" i="2"/>
  <c r="S82" i="2"/>
  <c r="S93" i="2"/>
  <c r="K93" i="2"/>
  <c r="K90" i="2"/>
  <c r="Q8" i="2"/>
  <c r="K79" i="2"/>
  <c r="K82" i="2"/>
  <c r="C27" i="2"/>
  <c r="Z20" i="1" l="1"/>
  <c r="AB20" i="1" s="1"/>
  <c r="Z43" i="1"/>
  <c r="AB43" i="1" s="1"/>
  <c r="Q11" i="2"/>
  <c r="Z41" i="1"/>
  <c r="AB41" i="1" s="1"/>
  <c r="Z29" i="1"/>
  <c r="AB29" i="1" s="1"/>
  <c r="C93" i="2"/>
  <c r="Z32" i="1"/>
  <c r="AB32" i="1" s="1"/>
  <c r="Z46" i="1"/>
  <c r="AB46" i="1" s="1"/>
  <c r="Z18" i="1"/>
  <c r="AB18" i="1" s="1"/>
  <c r="Z37" i="1"/>
  <c r="AB37" i="1" s="1"/>
  <c r="Z19" i="1"/>
  <c r="AB19" i="1" s="1"/>
  <c r="Z44" i="1"/>
  <c r="AB44" i="1" s="1"/>
  <c r="Z34" i="1"/>
  <c r="AB34" i="1" s="1"/>
  <c r="Z38" i="1"/>
  <c r="AB38" i="1" s="1"/>
  <c r="Z25" i="1"/>
  <c r="AB25" i="1" s="1"/>
  <c r="Z40" i="1"/>
  <c r="AB40" i="1" s="1"/>
  <c r="Z16" i="1"/>
  <c r="AB16" i="1" s="1"/>
  <c r="Z27" i="1"/>
  <c r="AB27" i="1" s="1"/>
  <c r="Z47" i="1"/>
  <c r="AB47" i="1" s="1"/>
  <c r="Z26" i="1"/>
  <c r="AB26" i="1" s="1"/>
  <c r="Z35" i="1"/>
  <c r="AB35" i="1" s="1"/>
  <c r="Z49" i="1"/>
  <c r="AB49" i="1" s="1"/>
  <c r="Z23" i="1"/>
  <c r="AB23" i="1" s="1"/>
  <c r="Z48" i="1"/>
  <c r="AB48" i="1" s="1"/>
  <c r="Z50" i="1"/>
  <c r="AB50" i="1" s="1"/>
  <c r="Z28" i="1"/>
  <c r="AB28" i="1" s="1"/>
  <c r="Z24" i="1"/>
  <c r="AB24" i="1" s="1"/>
  <c r="Z36" i="1"/>
  <c r="AB36" i="1" s="1"/>
  <c r="Z42" i="1"/>
  <c r="AB42" i="1" s="1"/>
  <c r="Z51" i="1"/>
  <c r="AB51" i="1" s="1"/>
  <c r="Z30" i="1"/>
  <c r="AB30" i="1" s="1"/>
  <c r="Z39" i="1"/>
  <c r="AB39" i="1" s="1"/>
  <c r="Z33" i="1"/>
  <c r="AB33" i="1" s="1"/>
  <c r="Z21" i="1"/>
  <c r="AB21" i="1" s="1"/>
  <c r="Z17" i="1"/>
  <c r="AB17" i="1" s="1"/>
  <c r="Z45" i="1"/>
  <c r="AB45" i="1" s="1"/>
  <c r="Z22" i="1"/>
  <c r="AB22" i="1" s="1"/>
  <c r="V8" i="2"/>
  <c r="V9" i="2" s="1"/>
  <c r="Q9" i="2"/>
  <c r="C29" i="2" l="1"/>
  <c r="Z52" i="1"/>
  <c r="AC16" i="1" a="1"/>
  <c r="AB52" i="1"/>
  <c r="J102" i="2" l="1"/>
  <c r="AC19" i="1"/>
  <c r="AG19" i="1" s="1"/>
  <c r="AC35" i="1"/>
  <c r="AG35" i="1" s="1"/>
  <c r="AC51" i="1"/>
  <c r="AG51" i="1" s="1"/>
  <c r="AC28" i="1"/>
  <c r="AG28" i="1" s="1"/>
  <c r="AC44" i="1"/>
  <c r="AG44" i="1" s="1"/>
  <c r="AC25" i="1"/>
  <c r="AG25" i="1" s="1"/>
  <c r="AC41" i="1"/>
  <c r="AG41" i="1" s="1"/>
  <c r="AC22" i="1"/>
  <c r="AG22" i="1" s="1"/>
  <c r="AC38" i="1"/>
  <c r="AG38" i="1" s="1"/>
  <c r="AC23" i="1"/>
  <c r="AG23" i="1" s="1"/>
  <c r="AC39" i="1"/>
  <c r="AG39" i="1" s="1"/>
  <c r="AC16" i="1"/>
  <c r="AC32" i="1"/>
  <c r="AG32" i="1" s="1"/>
  <c r="AC48" i="1"/>
  <c r="AG48" i="1" s="1"/>
  <c r="AC29" i="1"/>
  <c r="AG29" i="1" s="1"/>
  <c r="AC45" i="1"/>
  <c r="AG45" i="1" s="1"/>
  <c r="AC26" i="1"/>
  <c r="AG26" i="1" s="1"/>
  <c r="AC42" i="1"/>
  <c r="AG42" i="1" s="1"/>
  <c r="AC27" i="1"/>
  <c r="AG27" i="1" s="1"/>
  <c r="AC43" i="1"/>
  <c r="AG43" i="1" s="1"/>
  <c r="AC20" i="1"/>
  <c r="AG20" i="1" s="1"/>
  <c r="AC36" i="1"/>
  <c r="AG36" i="1" s="1"/>
  <c r="AC17" i="1"/>
  <c r="AG17" i="1" s="1"/>
  <c r="AC33" i="1"/>
  <c r="AG33" i="1" s="1"/>
  <c r="AC49" i="1"/>
  <c r="AG49" i="1" s="1"/>
  <c r="AC30" i="1"/>
  <c r="AG30" i="1" s="1"/>
  <c r="AC46" i="1"/>
  <c r="AG46" i="1" s="1"/>
  <c r="AC31" i="1"/>
  <c r="AG31" i="1" s="1"/>
  <c r="AC47" i="1"/>
  <c r="AG47" i="1" s="1"/>
  <c r="AC24" i="1"/>
  <c r="AG24" i="1" s="1"/>
  <c r="AC40" i="1"/>
  <c r="AG40" i="1" s="1"/>
  <c r="AC21" i="1"/>
  <c r="AG21" i="1" s="1"/>
  <c r="AC37" i="1"/>
  <c r="AG37" i="1" s="1"/>
  <c r="AC18" i="1"/>
  <c r="AG18" i="1" s="1"/>
  <c r="AC34" i="1"/>
  <c r="AG34" i="1" s="1"/>
  <c r="AC50" i="1"/>
  <c r="AG50" i="1" s="1"/>
  <c r="C99" i="2"/>
  <c r="C102" i="2"/>
  <c r="AF50" i="1" l="1"/>
  <c r="AK50" i="1" s="1"/>
  <c r="AF21" i="1"/>
  <c r="AK21" i="1" s="1"/>
  <c r="AF31" i="1"/>
  <c r="AK31" i="1" s="1"/>
  <c r="AF33" i="1"/>
  <c r="AK33" i="1" s="1"/>
  <c r="AL33" i="1"/>
  <c r="AF43" i="1"/>
  <c r="AK43" i="1" s="1"/>
  <c r="AF45" i="1"/>
  <c r="AK45" i="1" s="1"/>
  <c r="AF22" i="1"/>
  <c r="AK22" i="1" s="1"/>
  <c r="AF28" i="1"/>
  <c r="AK28" i="1" s="1"/>
  <c r="AL28" i="1"/>
  <c r="AF34" i="1"/>
  <c r="AK34" i="1" s="1"/>
  <c r="AF40" i="1"/>
  <c r="AK40" i="1" s="1"/>
  <c r="AF46" i="1"/>
  <c r="AK46" i="1" s="1"/>
  <c r="AF17" i="1"/>
  <c r="AK17" i="1" s="1"/>
  <c r="AL17" i="1"/>
  <c r="AF27" i="1"/>
  <c r="AK27" i="1" s="1"/>
  <c r="AF29" i="1"/>
  <c r="AK29" i="1" s="1"/>
  <c r="AF39" i="1"/>
  <c r="AK39" i="1" s="1"/>
  <c r="AF41" i="1"/>
  <c r="AK41" i="1" s="1"/>
  <c r="AL41" i="1"/>
  <c r="AF51" i="1"/>
  <c r="AK51" i="1" s="1"/>
  <c r="AF18" i="1"/>
  <c r="AK18" i="1" s="1"/>
  <c r="AL18" i="1"/>
  <c r="AF24" i="1"/>
  <c r="AK24" i="1" s="1"/>
  <c r="AF30" i="1"/>
  <c r="AK30" i="1" s="1"/>
  <c r="AL30" i="1"/>
  <c r="AF36" i="1"/>
  <c r="AK36" i="1" s="1"/>
  <c r="AF42" i="1"/>
  <c r="AK42" i="1" s="1"/>
  <c r="AL42" i="1"/>
  <c r="AF48" i="1"/>
  <c r="AK48" i="1" s="1"/>
  <c r="AF23" i="1"/>
  <c r="AK23" i="1" s="1"/>
  <c r="AF25" i="1"/>
  <c r="AK25" i="1" s="1"/>
  <c r="AF35" i="1"/>
  <c r="AK35" i="1" s="1"/>
  <c r="AL35" i="1"/>
  <c r="AF37" i="1"/>
  <c r="AK37" i="1" s="1"/>
  <c r="AF47" i="1"/>
  <c r="AK47" i="1" s="1"/>
  <c r="AL47" i="1"/>
  <c r="AF49" i="1"/>
  <c r="AK49" i="1" s="1"/>
  <c r="AF20" i="1"/>
  <c r="AK20" i="1" s="1"/>
  <c r="AL20" i="1"/>
  <c r="AF26" i="1"/>
  <c r="AK26" i="1" s="1"/>
  <c r="AF32" i="1"/>
  <c r="AK32" i="1" s="1"/>
  <c r="AL32" i="1"/>
  <c r="AF38" i="1"/>
  <c r="AK38" i="1" s="1"/>
  <c r="AF44" i="1"/>
  <c r="AK44" i="1" s="1"/>
  <c r="AL44" i="1"/>
  <c r="AF19" i="1"/>
  <c r="AK19" i="1" s="1"/>
  <c r="AF16" i="1"/>
  <c r="AG16" i="1"/>
  <c r="AH18" i="1"/>
  <c r="AD18" i="1"/>
  <c r="AI18" i="1" s="1"/>
  <c r="AE18" i="1"/>
  <c r="AJ18" i="1" s="1"/>
  <c r="AH24" i="1"/>
  <c r="AD24" i="1"/>
  <c r="AI24" i="1" s="1"/>
  <c r="AL24" i="1"/>
  <c r="AE24" i="1"/>
  <c r="AJ24" i="1" s="1"/>
  <c r="AH30" i="1"/>
  <c r="AD30" i="1"/>
  <c r="AI30" i="1" s="1"/>
  <c r="AE30" i="1"/>
  <c r="AJ30" i="1" s="1"/>
  <c r="AH36" i="1"/>
  <c r="AL36" i="1"/>
  <c r="AE36" i="1"/>
  <c r="AJ36" i="1" s="1"/>
  <c r="AD36" i="1"/>
  <c r="AI36" i="1" s="1"/>
  <c r="AH42" i="1"/>
  <c r="AD42" i="1"/>
  <c r="AI42" i="1" s="1"/>
  <c r="AE42" i="1"/>
  <c r="AJ42" i="1" s="1"/>
  <c r="AH48" i="1"/>
  <c r="AL48" i="1"/>
  <c r="AD48" i="1"/>
  <c r="AI48" i="1" s="1"/>
  <c r="AE48" i="1"/>
  <c r="AJ48" i="1" s="1"/>
  <c r="AH23" i="1"/>
  <c r="AL23" i="1"/>
  <c r="AD23" i="1"/>
  <c r="AI23" i="1" s="1"/>
  <c r="AE23" i="1"/>
  <c r="AJ23" i="1" s="1"/>
  <c r="AH25" i="1"/>
  <c r="AL25" i="1"/>
  <c r="AD25" i="1"/>
  <c r="AI25" i="1" s="1"/>
  <c r="AE25" i="1"/>
  <c r="AJ25" i="1" s="1"/>
  <c r="AH35" i="1"/>
  <c r="AD35" i="1"/>
  <c r="AI35" i="1" s="1"/>
  <c r="AE35" i="1"/>
  <c r="AJ35" i="1" s="1"/>
  <c r="AH50" i="1"/>
  <c r="AD50" i="1"/>
  <c r="AI50" i="1" s="1"/>
  <c r="AL50" i="1"/>
  <c r="AE50" i="1"/>
  <c r="AJ50" i="1" s="1"/>
  <c r="AH21" i="1"/>
  <c r="AL21" i="1"/>
  <c r="AD21" i="1"/>
  <c r="AI21" i="1" s="1"/>
  <c r="AE21" i="1"/>
  <c r="AJ21" i="1" s="1"/>
  <c r="AH31" i="1"/>
  <c r="AL31" i="1"/>
  <c r="AD31" i="1"/>
  <c r="AI31" i="1" s="1"/>
  <c r="AE31" i="1"/>
  <c r="AJ31" i="1" s="1"/>
  <c r="AH33" i="1"/>
  <c r="AD33" i="1"/>
  <c r="AI33" i="1" s="1"/>
  <c r="AE33" i="1"/>
  <c r="AJ33" i="1" s="1"/>
  <c r="AH43" i="1"/>
  <c r="AL43" i="1"/>
  <c r="AE43" i="1"/>
  <c r="AJ43" i="1" s="1"/>
  <c r="AD43" i="1"/>
  <c r="AI43" i="1" s="1"/>
  <c r="AH45" i="1"/>
  <c r="AL45" i="1"/>
  <c r="AD45" i="1"/>
  <c r="AI45" i="1" s="1"/>
  <c r="AE45" i="1"/>
  <c r="AJ45" i="1" s="1"/>
  <c r="AH16" i="1"/>
  <c r="AC52" i="1"/>
  <c r="C108" i="2" s="1"/>
  <c r="AE16" i="1"/>
  <c r="AD16" i="1"/>
  <c r="AH22" i="1"/>
  <c r="AD22" i="1"/>
  <c r="AI22" i="1" s="1"/>
  <c r="AL22" i="1"/>
  <c r="AE22" i="1"/>
  <c r="AJ22" i="1" s="1"/>
  <c r="AH28" i="1"/>
  <c r="AD28" i="1"/>
  <c r="AI28" i="1" s="1"/>
  <c r="AE28" i="1"/>
  <c r="AJ28" i="1" s="1"/>
  <c r="AH34" i="1"/>
  <c r="AL34" i="1"/>
  <c r="AD34" i="1"/>
  <c r="AI34" i="1" s="1"/>
  <c r="AE34" i="1"/>
  <c r="AJ34" i="1" s="1"/>
  <c r="AH40" i="1"/>
  <c r="AL40" i="1"/>
  <c r="AD40" i="1"/>
  <c r="AI40" i="1" s="1"/>
  <c r="AE40" i="1"/>
  <c r="AJ40" i="1" s="1"/>
  <c r="AH46" i="1"/>
  <c r="AL46" i="1"/>
  <c r="AD46" i="1"/>
  <c r="AI46" i="1" s="1"/>
  <c r="AE46" i="1"/>
  <c r="AJ46" i="1" s="1"/>
  <c r="AH17" i="1"/>
  <c r="AD17" i="1"/>
  <c r="AI17" i="1" s="1"/>
  <c r="AE17" i="1"/>
  <c r="AJ17" i="1" s="1"/>
  <c r="AH27" i="1"/>
  <c r="AL27" i="1"/>
  <c r="AD27" i="1"/>
  <c r="AI27" i="1" s="1"/>
  <c r="AE27" i="1"/>
  <c r="AJ27" i="1" s="1"/>
  <c r="AH29" i="1"/>
  <c r="AL29" i="1"/>
  <c r="AD29" i="1"/>
  <c r="AI29" i="1" s="1"/>
  <c r="AE29" i="1"/>
  <c r="AJ29" i="1" s="1"/>
  <c r="AH39" i="1"/>
  <c r="AL39" i="1"/>
  <c r="AD39" i="1"/>
  <c r="AI39" i="1" s="1"/>
  <c r="AE39" i="1"/>
  <c r="AJ39" i="1" s="1"/>
  <c r="AH41" i="1"/>
  <c r="AD41" i="1"/>
  <c r="AI41" i="1" s="1"/>
  <c r="AE41" i="1"/>
  <c r="AJ41" i="1" s="1"/>
  <c r="AH51" i="1"/>
  <c r="AL51" i="1"/>
  <c r="AD51" i="1"/>
  <c r="AI51" i="1" s="1"/>
  <c r="AE51" i="1"/>
  <c r="AJ51" i="1" s="1"/>
  <c r="AH37" i="1"/>
  <c r="AL37" i="1"/>
  <c r="AD37" i="1"/>
  <c r="AI37" i="1" s="1"/>
  <c r="AE37" i="1"/>
  <c r="AJ37" i="1" s="1"/>
  <c r="AH47" i="1"/>
  <c r="AD47" i="1"/>
  <c r="AI47" i="1" s="1"/>
  <c r="AE47" i="1"/>
  <c r="AJ47" i="1" s="1"/>
  <c r="AH49" i="1"/>
  <c r="AL49" i="1"/>
  <c r="AD49" i="1"/>
  <c r="AI49" i="1" s="1"/>
  <c r="AE49" i="1"/>
  <c r="AJ49" i="1" s="1"/>
  <c r="AH20" i="1"/>
  <c r="AD20" i="1"/>
  <c r="AI20" i="1" s="1"/>
  <c r="AE20" i="1"/>
  <c r="AJ20" i="1" s="1"/>
  <c r="AH26" i="1"/>
  <c r="AL26" i="1"/>
  <c r="AD26" i="1"/>
  <c r="AI26" i="1" s="1"/>
  <c r="AE26" i="1"/>
  <c r="AJ26" i="1" s="1"/>
  <c r="AH32" i="1"/>
  <c r="AD32" i="1"/>
  <c r="AI32" i="1" s="1"/>
  <c r="AE32" i="1"/>
  <c r="AJ32" i="1" s="1"/>
  <c r="AH38" i="1"/>
  <c r="AL38" i="1"/>
  <c r="AD38" i="1"/>
  <c r="AI38" i="1" s="1"/>
  <c r="AE38" i="1"/>
  <c r="AJ38" i="1" s="1"/>
  <c r="AH44" i="1"/>
  <c r="AD44" i="1"/>
  <c r="AI44" i="1" s="1"/>
  <c r="AE44" i="1"/>
  <c r="AJ44" i="1" s="1"/>
  <c r="AH19" i="1"/>
  <c r="AL19" i="1"/>
  <c r="AD19" i="1"/>
  <c r="AI19" i="1" s="1"/>
  <c r="AE19" i="1"/>
  <c r="AJ19" i="1" s="1"/>
  <c r="AB6" i="2" l="1"/>
  <c r="AB7" i="2" s="1"/>
  <c r="C105" i="2"/>
  <c r="AK16" i="1"/>
  <c r="AK52" i="1" s="1"/>
  <c r="AG12" i="2" s="1"/>
  <c r="AF52" i="1"/>
  <c r="AB12" i="2" s="1"/>
  <c r="AL16" i="1"/>
  <c r="AL52" i="1" s="1"/>
  <c r="AG13" i="2" s="1"/>
  <c r="AG52" i="1"/>
  <c r="S122" i="2" s="1"/>
  <c r="AJ16" i="1"/>
  <c r="AJ52" i="1" s="1"/>
  <c r="AG10" i="2" s="1"/>
  <c r="AG11" i="2" s="1"/>
  <c r="AE52" i="1"/>
  <c r="S114" i="2" s="1"/>
  <c r="AH52" i="1"/>
  <c r="AG6" i="2" s="1"/>
  <c r="AG7" i="2" s="1"/>
  <c r="AI16" i="1"/>
  <c r="AI52" i="1" s="1"/>
  <c r="AG8" i="2" s="1"/>
  <c r="AG9" i="2" s="1"/>
  <c r="AD52" i="1"/>
  <c r="K111" i="2" s="1"/>
  <c r="C36" i="2" l="1"/>
  <c r="K119" i="2"/>
  <c r="K122" i="2"/>
  <c r="S111" i="2"/>
  <c r="AB10" i="2"/>
  <c r="AB11" i="2" s="1"/>
  <c r="K114" i="2"/>
  <c r="AB8" i="2"/>
  <c r="AB9" i="2" s="1"/>
  <c r="S119" i="2"/>
  <c r="C45" i="2"/>
  <c r="C42" i="2"/>
  <c r="AB13" i="2"/>
  <c r="C38" i="2" s="1"/>
</calcChain>
</file>

<file path=xl/comments1.xml><?xml version="1.0" encoding="utf-8"?>
<comments xmlns="http://schemas.openxmlformats.org/spreadsheetml/2006/main">
  <authors>
    <author>調査統計課　小野寺　内線5307</author>
  </authors>
  <commentList>
    <comment ref="C12" authorId="0" shapeId="0">
      <text>
        <r>
          <rPr>
            <sz val="9"/>
            <color indexed="81"/>
            <rFont val="ＭＳ Ｐゴシック"/>
            <family val="3"/>
            <charset val="128"/>
          </rPr>
          <t>単位を選択してください。</t>
        </r>
      </text>
    </comment>
  </commentList>
</comments>
</file>

<file path=xl/comments2.xml><?xml version="1.0" encoding="utf-8"?>
<comments xmlns="http://schemas.openxmlformats.org/spreadsheetml/2006/main">
  <authors>
    <author>調査統計課　小野寺　内線5307</author>
  </authors>
  <commentList>
    <comment ref="J1" authorId="0" shapeId="0">
      <text>
        <r>
          <rPr>
            <b/>
            <sz val="14"/>
            <color indexed="81"/>
            <rFont val="ＭＳ Ｐゴシック"/>
            <family val="3"/>
            <charset val="128"/>
          </rPr>
          <t>①　分析タイトルを入力してください。</t>
        </r>
      </text>
    </comment>
    <comment ref="B18" authorId="0" shapeId="0">
      <text>
        <r>
          <rPr>
            <b/>
            <sz val="14"/>
            <color indexed="81"/>
            <rFont val="ＭＳ Ｐゴシック"/>
            <family val="3"/>
            <charset val="128"/>
          </rPr>
          <t>②　この分析についての説明を入力してください。</t>
        </r>
      </text>
    </comment>
  </commentList>
</comments>
</file>

<file path=xl/sharedStrings.xml><?xml version="1.0" encoding="utf-8"?>
<sst xmlns="http://schemas.openxmlformats.org/spreadsheetml/2006/main" count="1111" uniqueCount="539">
  <si>
    <t>需要増加額</t>
    <rPh sb="0" eb="2">
      <t>ジュヨウ</t>
    </rPh>
    <rPh sb="2" eb="4">
      <t>ゾウカ</t>
    </rPh>
    <rPh sb="4" eb="5">
      <t>ガク</t>
    </rPh>
    <phoneticPr fontId="4"/>
  </si>
  <si>
    <t>県内自給率</t>
    <rPh sb="0" eb="2">
      <t>ケンナイ</t>
    </rPh>
    <rPh sb="2" eb="5">
      <t>ジキュウリツ</t>
    </rPh>
    <phoneticPr fontId="4"/>
  </si>
  <si>
    <t>01</t>
  </si>
  <si>
    <t>02</t>
  </si>
  <si>
    <t>03</t>
  </si>
  <si>
    <t>04</t>
  </si>
  <si>
    <t>05</t>
  </si>
  <si>
    <t>06</t>
  </si>
  <si>
    <t>07</t>
  </si>
  <si>
    <t>08</t>
  </si>
  <si>
    <t>09</t>
  </si>
  <si>
    <t>営業余剰</t>
  </si>
  <si>
    <t>（単位：人、人/百万円）</t>
    <rPh sb="6" eb="7">
      <t>ヒト</t>
    </rPh>
    <rPh sb="8" eb="10">
      <t>ヒャクマン</t>
    </rPh>
    <phoneticPr fontId="4"/>
  </si>
  <si>
    <t>部門名　</t>
  </si>
  <si>
    <t>従業者
総数</t>
    <rPh sb="0" eb="3">
      <t>ジュウギョウシャ</t>
    </rPh>
    <rPh sb="4" eb="6">
      <t>ソウスウ</t>
    </rPh>
    <phoneticPr fontId="4"/>
  </si>
  <si>
    <t>個人業主</t>
    <rPh sb="0" eb="2">
      <t>コジン</t>
    </rPh>
    <rPh sb="2" eb="4">
      <t>ギョウシュ</t>
    </rPh>
    <phoneticPr fontId="4"/>
  </si>
  <si>
    <t>家族
従業者</t>
    <rPh sb="0" eb="2">
      <t>カゾク</t>
    </rPh>
    <rPh sb="3" eb="5">
      <t>ジュウギョウ</t>
    </rPh>
    <rPh sb="5" eb="6">
      <t>シャ</t>
    </rPh>
    <phoneticPr fontId="4"/>
  </si>
  <si>
    <t>有給役員
・雇用者</t>
    <rPh sb="0" eb="2">
      <t>ユウキュウ</t>
    </rPh>
    <rPh sb="2" eb="4">
      <t>ヤクイン</t>
    </rPh>
    <rPh sb="6" eb="9">
      <t>コヨウシャ</t>
    </rPh>
    <phoneticPr fontId="4"/>
  </si>
  <si>
    <t>有給役員</t>
    <rPh sb="0" eb="2">
      <t>ユウキュウ</t>
    </rPh>
    <rPh sb="2" eb="4">
      <t>ヤクイン</t>
    </rPh>
    <phoneticPr fontId="4"/>
  </si>
  <si>
    <t>雇用者</t>
    <rPh sb="0" eb="3">
      <t>コヨウシャ</t>
    </rPh>
    <phoneticPr fontId="4"/>
  </si>
  <si>
    <t>就業係数</t>
    <rPh sb="0" eb="2">
      <t>シュウギョウ</t>
    </rPh>
    <rPh sb="2" eb="4">
      <t>ケイスウ</t>
    </rPh>
    <phoneticPr fontId="4"/>
  </si>
  <si>
    <t>雇用係数</t>
    <rPh sb="0" eb="2">
      <t>コヨウ</t>
    </rPh>
    <rPh sb="2" eb="4">
      <t>ケイスウ</t>
    </rPh>
    <phoneticPr fontId="4"/>
  </si>
  <si>
    <t>合　計</t>
    <rPh sb="0" eb="1">
      <t>ゴウ</t>
    </rPh>
    <rPh sb="2" eb="3">
      <t>ケイ</t>
    </rPh>
    <phoneticPr fontId="4"/>
  </si>
  <si>
    <t>県内需要
増加額</t>
    <rPh sb="0" eb="2">
      <t>ケンナイ</t>
    </rPh>
    <rPh sb="2" eb="4">
      <t>ジュヨウ</t>
    </rPh>
    <rPh sb="5" eb="7">
      <t>ゾウカ</t>
    </rPh>
    <rPh sb="7" eb="8">
      <t>ガク</t>
    </rPh>
    <phoneticPr fontId="4"/>
  </si>
  <si>
    <t>粗付加
価値率</t>
    <rPh sb="0" eb="1">
      <t>ソ</t>
    </rPh>
    <rPh sb="1" eb="3">
      <t>フカ</t>
    </rPh>
    <rPh sb="4" eb="6">
      <t>カチ</t>
    </rPh>
    <rPh sb="6" eb="7">
      <t>リツ</t>
    </rPh>
    <phoneticPr fontId="4"/>
  </si>
  <si>
    <t>逆行列係数</t>
    <rPh sb="0" eb="3">
      <t>ギャクギョウレツ</t>
    </rPh>
    <rPh sb="3" eb="5">
      <t>ケイスウ</t>
    </rPh>
    <phoneticPr fontId="4"/>
  </si>
  <si>
    <t>直接効果の内訳</t>
    <rPh sb="0" eb="2">
      <t>チョクセツ</t>
    </rPh>
    <rPh sb="2" eb="4">
      <t>コウカ</t>
    </rPh>
    <rPh sb="5" eb="7">
      <t>ウチワケ</t>
    </rPh>
    <phoneticPr fontId="4"/>
  </si>
  <si>
    <t>雇用者
所得率</t>
    <rPh sb="0" eb="3">
      <t>コヨウシャ</t>
    </rPh>
    <rPh sb="4" eb="6">
      <t>ショトク</t>
    </rPh>
    <rPh sb="6" eb="7">
      <t>リツ</t>
    </rPh>
    <phoneticPr fontId="4"/>
  </si>
  <si>
    <t>粗付加価値
誘発額</t>
    <rPh sb="0" eb="1">
      <t>ソ</t>
    </rPh>
    <rPh sb="1" eb="3">
      <t>フカ</t>
    </rPh>
    <rPh sb="3" eb="5">
      <t>カチ</t>
    </rPh>
    <rPh sb="6" eb="8">
      <t>ユウハツ</t>
    </rPh>
    <rPh sb="8" eb="9">
      <t>ガク</t>
    </rPh>
    <phoneticPr fontId="4"/>
  </si>
  <si>
    <t>雇用者所得
誘発額</t>
    <rPh sb="0" eb="3">
      <t>コヨウシャ</t>
    </rPh>
    <rPh sb="3" eb="5">
      <t>ショトク</t>
    </rPh>
    <rPh sb="6" eb="8">
      <t>ユウハツ</t>
    </rPh>
    <rPh sb="8" eb="9">
      <t>ガク</t>
    </rPh>
    <phoneticPr fontId="4"/>
  </si>
  <si>
    <t>間接効果の内訳</t>
    <rPh sb="0" eb="2">
      <t>カンセツ</t>
    </rPh>
    <rPh sb="2" eb="4">
      <t>コウカ</t>
    </rPh>
    <rPh sb="5" eb="7">
      <t>ウチワケ</t>
    </rPh>
    <phoneticPr fontId="4"/>
  </si>
  <si>
    <t>粗付加価値
誘発額</t>
    <rPh sb="0" eb="5">
      <t>ソフカカチ</t>
    </rPh>
    <rPh sb="6" eb="8">
      <t>ユウハツ</t>
    </rPh>
    <rPh sb="8" eb="9">
      <t>ガク</t>
    </rPh>
    <phoneticPr fontId="4"/>
  </si>
  <si>
    <t>雇用者所得
誘発額計</t>
    <rPh sb="0" eb="3">
      <t>コヨウシャ</t>
    </rPh>
    <rPh sb="3" eb="5">
      <t>ショトク</t>
    </rPh>
    <rPh sb="6" eb="8">
      <t>ユウハツ</t>
    </rPh>
    <rPh sb="8" eb="9">
      <t>ガク</t>
    </rPh>
    <rPh sb="9" eb="10">
      <t>ケイ</t>
    </rPh>
    <phoneticPr fontId="4"/>
  </si>
  <si>
    <t>消費転換係数</t>
    <rPh sb="0" eb="2">
      <t>ショウヒ</t>
    </rPh>
    <rPh sb="2" eb="4">
      <t>テンカン</t>
    </rPh>
    <rPh sb="4" eb="6">
      <t>ケイスウ</t>
    </rPh>
    <phoneticPr fontId="4"/>
  </si>
  <si>
    <t>消費転換
係数</t>
    <rPh sb="0" eb="2">
      <t>ショウヒ</t>
    </rPh>
    <rPh sb="2" eb="4">
      <t>テンカン</t>
    </rPh>
    <rPh sb="5" eb="7">
      <t>ケイスウ</t>
    </rPh>
    <phoneticPr fontId="4"/>
  </si>
  <si>
    <t>消費支出額</t>
    <rPh sb="0" eb="2">
      <t>ショウヒ</t>
    </rPh>
    <rPh sb="2" eb="4">
      <t>シシュツ</t>
    </rPh>
    <rPh sb="4" eb="5">
      <t>ガク</t>
    </rPh>
    <phoneticPr fontId="4"/>
  </si>
  <si>
    <t>実収入</t>
    <rPh sb="0" eb="1">
      <t>ジツ</t>
    </rPh>
    <rPh sb="1" eb="3">
      <t>シュウニュウ</t>
    </rPh>
    <phoneticPr fontId="4"/>
  </si>
  <si>
    <t>平成22年</t>
  </si>
  <si>
    <t>平成23年</t>
  </si>
  <si>
    <t>　　　　　　　　　＝消費支出/実収入</t>
    <phoneticPr fontId="4"/>
  </si>
  <si>
    <t>消費転換係数＝可処分所得率（可処分所得/実収入）×平均消費性向（消費支出/可処分所得）</t>
    <rPh sb="0" eb="2">
      <t>ショウヒ</t>
    </rPh>
    <rPh sb="2" eb="4">
      <t>テンカン</t>
    </rPh>
    <rPh sb="4" eb="6">
      <t>ケイスウ</t>
    </rPh>
    <phoneticPr fontId="4"/>
  </si>
  <si>
    <t>投入係数</t>
    <rPh sb="0" eb="2">
      <t>トウニュウ</t>
    </rPh>
    <rPh sb="2" eb="4">
      <t>ケイスウ</t>
    </rPh>
    <phoneticPr fontId="4"/>
  </si>
  <si>
    <t>原材料費</t>
    <rPh sb="0" eb="3">
      <t>ゲンザイリョウ</t>
    </rPh>
    <rPh sb="3" eb="4">
      <t>ヒ</t>
    </rPh>
    <phoneticPr fontId="4"/>
  </si>
  <si>
    <t>民間消費
支出
構成比</t>
    <rPh sb="0" eb="2">
      <t>ミンカン</t>
    </rPh>
    <rPh sb="2" eb="4">
      <t>ショウヒ</t>
    </rPh>
    <rPh sb="5" eb="7">
      <t>シシュツ</t>
    </rPh>
    <rPh sb="8" eb="11">
      <t>コウセイヒ</t>
    </rPh>
    <phoneticPr fontId="4"/>
  </si>
  <si>
    <t>消費需要
増加額</t>
    <rPh sb="0" eb="2">
      <t>ショウヒ</t>
    </rPh>
    <rPh sb="2" eb="4">
      <t>ジュヨウ</t>
    </rPh>
    <rPh sb="5" eb="7">
      <t>ゾウカ</t>
    </rPh>
    <rPh sb="7" eb="8">
      <t>ガク</t>
    </rPh>
    <phoneticPr fontId="4"/>
  </si>
  <si>
    <t>Ｉのうち
県内需要額</t>
    <rPh sb="5" eb="7">
      <t>ケンナイ</t>
    </rPh>
    <rPh sb="7" eb="9">
      <t>ジュヨウ</t>
    </rPh>
    <rPh sb="9" eb="10">
      <t>ガク</t>
    </rPh>
    <phoneticPr fontId="4"/>
  </si>
  <si>
    <t>県内
消費需要
増加額</t>
    <rPh sb="0" eb="2">
      <t>ケンナイ</t>
    </rPh>
    <rPh sb="3" eb="5">
      <t>ショウヒ</t>
    </rPh>
    <rPh sb="5" eb="7">
      <t>ジュヨウ</t>
    </rPh>
    <rPh sb="8" eb="10">
      <t>ゾウカ</t>
    </rPh>
    <rPh sb="10" eb="11">
      <t>ガク</t>
    </rPh>
    <phoneticPr fontId="4"/>
  </si>
  <si>
    <t>生産誘発額</t>
    <rPh sb="0" eb="2">
      <t>セイサン</t>
    </rPh>
    <rPh sb="2" eb="4">
      <t>ユウハツ</t>
    </rPh>
    <rPh sb="4" eb="5">
      <t>ガク</t>
    </rPh>
    <phoneticPr fontId="4"/>
  </si>
  <si>
    <t>総効果</t>
    <rPh sb="0" eb="1">
      <t>ソウ</t>
    </rPh>
    <rPh sb="1" eb="3">
      <t>コウカ</t>
    </rPh>
    <phoneticPr fontId="4"/>
  </si>
  <si>
    <t>就業者
誘発量(人)</t>
    <rPh sb="0" eb="2">
      <t>シュウギョウ</t>
    </rPh>
    <rPh sb="2" eb="3">
      <t>シャ</t>
    </rPh>
    <rPh sb="4" eb="6">
      <t>ユウハツ</t>
    </rPh>
    <rPh sb="6" eb="7">
      <t>リョウ</t>
    </rPh>
    <rPh sb="8" eb="9">
      <t>ニン</t>
    </rPh>
    <phoneticPr fontId="4"/>
  </si>
  <si>
    <t>雇用者
誘発量(人)</t>
    <rPh sb="0" eb="3">
      <t>コヨウシャ</t>
    </rPh>
    <rPh sb="4" eb="6">
      <t>ユウハツ</t>
    </rPh>
    <rPh sb="6" eb="7">
      <t>リョウ</t>
    </rPh>
    <rPh sb="8" eb="9">
      <t>ニン</t>
    </rPh>
    <phoneticPr fontId="4"/>
  </si>
  <si>
    <t>就業者
誘発量(人)</t>
    <rPh sb="0" eb="3">
      <t>シュウギョウシャ</t>
    </rPh>
    <rPh sb="4" eb="6">
      <t>ユウハツ</t>
    </rPh>
    <rPh sb="6" eb="7">
      <t>リョウ</t>
    </rPh>
    <rPh sb="8" eb="9">
      <t>ニン</t>
    </rPh>
    <phoneticPr fontId="4"/>
  </si>
  <si>
    <t>分析タイトル：</t>
    <rPh sb="0" eb="2">
      <t>ブンセキ</t>
    </rPh>
    <phoneticPr fontId="4"/>
  </si>
  <si>
    <t>波及効果</t>
    <rPh sb="0" eb="2">
      <t>ハキュウ</t>
    </rPh>
    <rPh sb="2" eb="4">
      <t>コウカ</t>
    </rPh>
    <phoneticPr fontId="4"/>
  </si>
  <si>
    <t>（波及効果倍率）</t>
    <rPh sb="1" eb="3">
      <t>ハキュウ</t>
    </rPh>
    <rPh sb="3" eb="5">
      <t>コウカ</t>
    </rPh>
    <rPh sb="5" eb="7">
      <t>バイリツ</t>
    </rPh>
    <phoneticPr fontId="4"/>
  </si>
  <si>
    <t>うち粗付加価値誘発額</t>
    <rPh sb="2" eb="7">
      <t>ソフカカチ</t>
    </rPh>
    <rPh sb="7" eb="9">
      <t>ユウハツ</t>
    </rPh>
    <rPh sb="9" eb="10">
      <t>ガク</t>
    </rPh>
    <phoneticPr fontId="4"/>
  </si>
  <si>
    <t>うち雇用者所得誘発額</t>
    <rPh sb="2" eb="5">
      <t>コヨウシャ</t>
    </rPh>
    <rPh sb="5" eb="7">
      <t>ショトク</t>
    </rPh>
    <rPh sb="7" eb="9">
      <t>ユウハツ</t>
    </rPh>
    <rPh sb="9" eb="10">
      <t>ガク</t>
    </rPh>
    <phoneticPr fontId="4"/>
  </si>
  <si>
    <t>就業者誘発量：人</t>
    <rPh sb="0" eb="3">
      <t>シュウギョウシャ</t>
    </rPh>
    <rPh sb="3" eb="5">
      <t>ユウハツ</t>
    </rPh>
    <rPh sb="5" eb="6">
      <t>リョウ</t>
    </rPh>
    <rPh sb="7" eb="8">
      <t>ニン</t>
    </rPh>
    <phoneticPr fontId="4"/>
  </si>
  <si>
    <t>うち雇用者誘発量：人</t>
    <rPh sb="2" eb="5">
      <t>コヨウシャ</t>
    </rPh>
    <rPh sb="5" eb="7">
      <t>ユウハツ</t>
    </rPh>
    <rPh sb="7" eb="8">
      <t>リョウ</t>
    </rPh>
    <rPh sb="9" eb="10">
      <t>ニン</t>
    </rPh>
    <phoneticPr fontId="4"/>
  </si>
  <si>
    <t>第一次波及効果</t>
    <rPh sb="0" eb="1">
      <t>ダイ</t>
    </rPh>
    <rPh sb="1" eb="3">
      <t>イチジ</t>
    </rPh>
    <rPh sb="3" eb="5">
      <t>ハキュウ</t>
    </rPh>
    <rPh sb="5" eb="7">
      <t>コウカ</t>
    </rPh>
    <phoneticPr fontId="4"/>
  </si>
  <si>
    <t>直接効果</t>
    <rPh sb="0" eb="2">
      <t>チョクセツ</t>
    </rPh>
    <rPh sb="2" eb="4">
      <t>コウカ</t>
    </rPh>
    <phoneticPr fontId="4"/>
  </si>
  <si>
    <t>間接効果</t>
    <rPh sb="0" eb="2">
      <t>カンセツ</t>
    </rPh>
    <rPh sb="2" eb="4">
      <t>コウカ</t>
    </rPh>
    <phoneticPr fontId="4"/>
  </si>
  <si>
    <t>計</t>
    <rPh sb="0" eb="1">
      <t>ケイ</t>
    </rPh>
    <phoneticPr fontId="4"/>
  </si>
  <si>
    <t>第二次
波及効果</t>
    <rPh sb="0" eb="1">
      <t>ダイ</t>
    </rPh>
    <rPh sb="1" eb="3">
      <t>ニジ</t>
    </rPh>
    <rPh sb="4" eb="6">
      <t>ハキュウ</t>
    </rPh>
    <rPh sb="6" eb="8">
      <t>コウカ</t>
    </rPh>
    <phoneticPr fontId="4"/>
  </si>
  <si>
    <t>県内需要増加額</t>
    <rPh sb="0" eb="2">
      <t>ケンナイ</t>
    </rPh>
    <rPh sb="2" eb="4">
      <t>ジュヨウ</t>
    </rPh>
    <rPh sb="4" eb="6">
      <t>ゾウカ</t>
    </rPh>
    <rPh sb="6" eb="7">
      <t>ガク</t>
    </rPh>
    <phoneticPr fontId="4"/>
  </si>
  <si>
    <t>波及効果倍率は、各項目の金額が需要増加額（Ａ）に対してどれだけの倍率かを表しています。</t>
    <rPh sb="0" eb="2">
      <t>ハキュウ</t>
    </rPh>
    <rPh sb="2" eb="4">
      <t>コウカ</t>
    </rPh>
    <rPh sb="4" eb="6">
      <t>バイリツ</t>
    </rPh>
    <rPh sb="8" eb="11">
      <t>カクコウモク</t>
    </rPh>
    <rPh sb="12" eb="14">
      <t>キンガク</t>
    </rPh>
    <rPh sb="15" eb="17">
      <t>ジュヨウ</t>
    </rPh>
    <rPh sb="17" eb="19">
      <t>ゾウカ</t>
    </rPh>
    <rPh sb="19" eb="20">
      <t>ガク</t>
    </rPh>
    <rPh sb="24" eb="25">
      <t>タイ</t>
    </rPh>
    <rPh sb="32" eb="34">
      <t>バイリツ</t>
    </rPh>
    <rPh sb="36" eb="37">
      <t>アラワ</t>
    </rPh>
    <phoneticPr fontId="4"/>
  </si>
  <si>
    <t>県外需要増加額</t>
    <rPh sb="0" eb="2">
      <t>ケンガイ</t>
    </rPh>
    <rPh sb="2" eb="4">
      <t>ジュヨウ</t>
    </rPh>
    <rPh sb="4" eb="6">
      <t>ゾウカ</t>
    </rPh>
    <rPh sb="6" eb="7">
      <t>ガク</t>
    </rPh>
    <phoneticPr fontId="4"/>
  </si>
  <si>
    <t>粗付加価値率</t>
    <rPh sb="0" eb="5">
      <t>ソフカカチ</t>
    </rPh>
    <rPh sb="5" eb="6">
      <t>リツ</t>
    </rPh>
    <phoneticPr fontId="4"/>
  </si>
  <si>
    <t>粗付加価値誘発額</t>
    <rPh sb="0" eb="5">
      <t>ソフカカチ</t>
    </rPh>
    <rPh sb="5" eb="7">
      <t>ユウハツ</t>
    </rPh>
    <rPh sb="7" eb="8">
      <t>ガク</t>
    </rPh>
    <phoneticPr fontId="4"/>
  </si>
  <si>
    <t>雇用者所得率</t>
    <rPh sb="0" eb="3">
      <t>コヨウシャ</t>
    </rPh>
    <rPh sb="3" eb="5">
      <t>ショトク</t>
    </rPh>
    <rPh sb="5" eb="6">
      <t>リツ</t>
    </rPh>
    <phoneticPr fontId="4"/>
  </si>
  <si>
    <t>※１　ここではＣ／Ａの値が入っています。</t>
    <rPh sb="11" eb="12">
      <t>アタイ</t>
    </rPh>
    <rPh sb="13" eb="14">
      <t>ハイ</t>
    </rPh>
    <phoneticPr fontId="4"/>
  </si>
  <si>
    <t>雇用者所得誘発額</t>
    <rPh sb="0" eb="3">
      <t>コヨウシャ</t>
    </rPh>
    <rPh sb="3" eb="5">
      <t>ショトク</t>
    </rPh>
    <rPh sb="5" eb="7">
      <t>ユウハツ</t>
    </rPh>
    <rPh sb="7" eb="8">
      <t>ガク</t>
    </rPh>
    <phoneticPr fontId="4"/>
  </si>
  <si>
    <t>※３　ここではＥ／Ｃの値が入っています。</t>
    <rPh sb="11" eb="12">
      <t>アタイ</t>
    </rPh>
    <rPh sb="13" eb="14">
      <t>ハイ</t>
    </rPh>
    <phoneticPr fontId="4"/>
  </si>
  <si>
    <t>※４　ここではＧ／Ｃの値が入っています。</t>
    <rPh sb="11" eb="12">
      <t>アタイ</t>
    </rPh>
    <rPh sb="13" eb="14">
      <t>ハイ</t>
    </rPh>
    <phoneticPr fontId="4"/>
  </si>
  <si>
    <t>※２　ここではＩ／Ｃの値が入っています。</t>
    <rPh sb="11" eb="12">
      <t>アタイ</t>
    </rPh>
    <rPh sb="13" eb="14">
      <t>ハイ</t>
    </rPh>
    <phoneticPr fontId="4"/>
  </si>
  <si>
    <t>原材料費のうち県内需要額</t>
    <rPh sb="0" eb="3">
      <t>ゲンザイリョウ</t>
    </rPh>
    <rPh sb="3" eb="4">
      <t>ヒ</t>
    </rPh>
    <rPh sb="7" eb="9">
      <t>ケンナイ</t>
    </rPh>
    <rPh sb="9" eb="11">
      <t>ジュヨウ</t>
    </rPh>
    <rPh sb="11" eb="12">
      <t>ガク</t>
    </rPh>
    <phoneticPr fontId="4"/>
  </si>
  <si>
    <t>原材料費のうち県外需要額</t>
    <rPh sb="0" eb="3">
      <t>ゲンザイリョウ</t>
    </rPh>
    <rPh sb="3" eb="4">
      <t>ヒ</t>
    </rPh>
    <rPh sb="7" eb="9">
      <t>ケンガイ</t>
    </rPh>
    <rPh sb="9" eb="11">
      <t>ジュヨウ</t>
    </rPh>
    <rPh sb="11" eb="12">
      <t>ガク</t>
    </rPh>
    <phoneticPr fontId="4"/>
  </si>
  <si>
    <t>※５　ここではＫ／Ｉの値が入っています。</t>
    <rPh sb="11" eb="12">
      <t>アタイ</t>
    </rPh>
    <rPh sb="13" eb="14">
      <t>ハイ</t>
    </rPh>
    <phoneticPr fontId="4"/>
  </si>
  <si>
    <t>※６　ここではＭ／Ｋの値が入っています。</t>
    <rPh sb="11" eb="12">
      <t>アタイ</t>
    </rPh>
    <rPh sb="13" eb="14">
      <t>ハイ</t>
    </rPh>
    <phoneticPr fontId="4"/>
  </si>
  <si>
    <t>※７　ここではＮ／Ｍの値が入っています。</t>
    <rPh sb="11" eb="12">
      <t>アタイ</t>
    </rPh>
    <rPh sb="13" eb="14">
      <t>ハイ</t>
    </rPh>
    <phoneticPr fontId="4"/>
  </si>
  <si>
    <t>※８　ここではＯ／Ｍの値が入っています。</t>
    <rPh sb="11" eb="12">
      <t>アタイ</t>
    </rPh>
    <rPh sb="13" eb="14">
      <t>ハイ</t>
    </rPh>
    <phoneticPr fontId="4"/>
  </si>
  <si>
    <t>雇用者所得誘発額計</t>
    <rPh sb="0" eb="3">
      <t>コヨウシャ</t>
    </rPh>
    <rPh sb="3" eb="5">
      <t>ショトク</t>
    </rPh>
    <rPh sb="5" eb="7">
      <t>ユウハツ</t>
    </rPh>
    <rPh sb="7" eb="8">
      <t>ガク</t>
    </rPh>
    <rPh sb="8" eb="9">
      <t>ケイ</t>
    </rPh>
    <phoneticPr fontId="4"/>
  </si>
  <si>
    <t>家計
消費支出額</t>
    <rPh sb="0" eb="2">
      <t>カケイ</t>
    </rPh>
    <rPh sb="3" eb="5">
      <t>ショウヒ</t>
    </rPh>
    <rPh sb="5" eb="7">
      <t>シシュツ</t>
    </rPh>
    <rPh sb="7" eb="8">
      <t>ガク</t>
    </rPh>
    <phoneticPr fontId="4"/>
  </si>
  <si>
    <t>家計消費支出額</t>
    <rPh sb="0" eb="2">
      <t>カケイ</t>
    </rPh>
    <rPh sb="2" eb="4">
      <t>ショウヒ</t>
    </rPh>
    <rPh sb="4" eb="6">
      <t>シシュツ</t>
    </rPh>
    <rPh sb="6" eb="7">
      <t>ガク</t>
    </rPh>
    <phoneticPr fontId="4"/>
  </si>
  <si>
    <t>第一次波及効果計</t>
    <rPh sb="0" eb="1">
      <t>ダイ</t>
    </rPh>
    <rPh sb="1" eb="3">
      <t>イチジ</t>
    </rPh>
    <rPh sb="3" eb="5">
      <t>ハキュウ</t>
    </rPh>
    <rPh sb="5" eb="7">
      <t>コウカ</t>
    </rPh>
    <rPh sb="7" eb="8">
      <t>ケイ</t>
    </rPh>
    <phoneticPr fontId="4"/>
  </si>
  <si>
    <t>※９　ここではＱ／(Ｃ＋Ｍ)の値が入っています。</t>
    <rPh sb="15" eb="16">
      <t>アタイ</t>
    </rPh>
    <rPh sb="17" eb="18">
      <t>ハイ</t>
    </rPh>
    <phoneticPr fontId="4"/>
  </si>
  <si>
    <t>※10　ここではＳ／(Ｃ＋Ｍ)の値が入っています。</t>
    <rPh sb="16" eb="17">
      <t>アタイ</t>
    </rPh>
    <rPh sb="18" eb="19">
      <t>ハイ</t>
    </rPh>
    <phoneticPr fontId="4"/>
  </si>
  <si>
    <t>就業係数
(人/百万円)</t>
    <rPh sb="0" eb="2">
      <t>シュウギョウ</t>
    </rPh>
    <rPh sb="2" eb="4">
      <t>ケイスウ</t>
    </rPh>
    <rPh sb="6" eb="7">
      <t>ニン</t>
    </rPh>
    <rPh sb="8" eb="11">
      <t>ヒャクマンエン</t>
    </rPh>
    <phoneticPr fontId="4"/>
  </si>
  <si>
    <t>雇用係数
(人/百万円)</t>
    <rPh sb="0" eb="2">
      <t>コヨウ</t>
    </rPh>
    <rPh sb="2" eb="4">
      <t>ケイスウ</t>
    </rPh>
    <rPh sb="6" eb="7">
      <t>ニン</t>
    </rPh>
    <rPh sb="8" eb="11">
      <t>ヒャクマンエン</t>
    </rPh>
    <phoneticPr fontId="4"/>
  </si>
  <si>
    <t>就業者誘発量</t>
    <rPh sb="0" eb="3">
      <t>シュウギョウシャ</t>
    </rPh>
    <rPh sb="3" eb="5">
      <t>ユウハツ</t>
    </rPh>
    <rPh sb="5" eb="6">
      <t>リョウ</t>
    </rPh>
    <phoneticPr fontId="4"/>
  </si>
  <si>
    <t>雇用者誘発量</t>
    <rPh sb="0" eb="3">
      <t>コヨウシャ</t>
    </rPh>
    <rPh sb="3" eb="5">
      <t>ユウハツ</t>
    </rPh>
    <rPh sb="5" eb="6">
      <t>リョウ</t>
    </rPh>
    <phoneticPr fontId="4"/>
  </si>
  <si>
    <t>民間消費支出構成比で分割</t>
    <rPh sb="0" eb="2">
      <t>ミンカン</t>
    </rPh>
    <rPh sb="2" eb="4">
      <t>ショウヒ</t>
    </rPh>
    <rPh sb="4" eb="6">
      <t>シシュツ</t>
    </rPh>
    <rPh sb="6" eb="9">
      <t>コウセイヒ</t>
    </rPh>
    <rPh sb="10" eb="12">
      <t>ブンカツ</t>
    </rPh>
    <phoneticPr fontId="4"/>
  </si>
  <si>
    <t>消費需要増加額</t>
    <rPh sb="0" eb="2">
      <t>ショウヒ</t>
    </rPh>
    <rPh sb="2" eb="4">
      <t>ジュヨウ</t>
    </rPh>
    <rPh sb="4" eb="6">
      <t>ゾウカ</t>
    </rPh>
    <rPh sb="6" eb="7">
      <t>ガク</t>
    </rPh>
    <phoneticPr fontId="4"/>
  </si>
  <si>
    <t>県内消費需要増加額</t>
    <rPh sb="0" eb="2">
      <t>ケンナイ</t>
    </rPh>
    <rPh sb="2" eb="4">
      <t>ショウヒ</t>
    </rPh>
    <rPh sb="4" eb="6">
      <t>ジュヨウ</t>
    </rPh>
    <rPh sb="6" eb="8">
      <t>ゾウカ</t>
    </rPh>
    <rPh sb="8" eb="9">
      <t>ガク</t>
    </rPh>
    <phoneticPr fontId="4"/>
  </si>
  <si>
    <t>※11　ここではＺ／Ｘ(V）の値が入っています。</t>
    <rPh sb="15" eb="16">
      <t>アタイ</t>
    </rPh>
    <rPh sb="17" eb="18">
      <t>ハイ</t>
    </rPh>
    <phoneticPr fontId="4"/>
  </si>
  <si>
    <t>※12　ここではAA／Ｚの値が入っています。</t>
    <rPh sb="13" eb="14">
      <t>アタイ</t>
    </rPh>
    <rPh sb="15" eb="16">
      <t>ハイ</t>
    </rPh>
    <phoneticPr fontId="4"/>
  </si>
  <si>
    <t>第二次波及効果額</t>
    <rPh sb="0" eb="1">
      <t>ダイ</t>
    </rPh>
    <rPh sb="1" eb="3">
      <t>ニジ</t>
    </rPh>
    <rPh sb="3" eb="5">
      <t>ハキュウ</t>
    </rPh>
    <rPh sb="5" eb="7">
      <t>コウカ</t>
    </rPh>
    <rPh sb="7" eb="8">
      <t>ガク</t>
    </rPh>
    <phoneticPr fontId="4"/>
  </si>
  <si>
    <t>県外消費需要増加額</t>
    <rPh sb="0" eb="2">
      <t>ケンガイ</t>
    </rPh>
    <rPh sb="2" eb="4">
      <t>ショウヒ</t>
    </rPh>
    <rPh sb="4" eb="6">
      <t>ジュヨウ</t>
    </rPh>
    <rPh sb="6" eb="8">
      <t>ゾウカ</t>
    </rPh>
    <rPh sb="8" eb="9">
      <t>ガク</t>
    </rPh>
    <phoneticPr fontId="4"/>
  </si>
  <si>
    <t>※13　ここではAB／AAの値が入っています。</t>
    <rPh sb="14" eb="15">
      <t>アタイ</t>
    </rPh>
    <rPh sb="16" eb="17">
      <t>ハイ</t>
    </rPh>
    <phoneticPr fontId="4"/>
  </si>
  <si>
    <t>※14　ここではAC／AAの値が入っています。</t>
    <rPh sb="14" eb="15">
      <t>アタイ</t>
    </rPh>
    <rPh sb="16" eb="17">
      <t>ハイ</t>
    </rPh>
    <phoneticPr fontId="4"/>
  </si>
  <si>
    <t>※15　ここではAD／AAの値が入っています。</t>
    <rPh sb="14" eb="15">
      <t>アタイ</t>
    </rPh>
    <rPh sb="16" eb="17">
      <t>ハイ</t>
    </rPh>
    <phoneticPr fontId="4"/>
  </si>
  <si>
    <t>※16　ここではAE／AAの値が入っています。</t>
    <rPh sb="14" eb="15">
      <t>アタイ</t>
    </rPh>
    <rPh sb="16" eb="17">
      <t>ハイ</t>
    </rPh>
    <phoneticPr fontId="4"/>
  </si>
  <si>
    <t>Ａ</t>
    <phoneticPr fontId="4"/>
  </si>
  <si>
    <t>Ｂ</t>
    <phoneticPr fontId="4"/>
  </si>
  <si>
    <t>Ｃ</t>
    <phoneticPr fontId="4"/>
  </si>
  <si>
    <t>Ｈ</t>
    <phoneticPr fontId="4"/>
  </si>
  <si>
    <t>Ｄ</t>
    <phoneticPr fontId="4"/>
  </si>
  <si>
    <t>Ｆ</t>
    <phoneticPr fontId="4"/>
  </si>
  <si>
    <t>Ｉ</t>
    <phoneticPr fontId="4"/>
  </si>
  <si>
    <t>Ｅ</t>
    <phoneticPr fontId="4"/>
  </si>
  <si>
    <t>Ｇ</t>
    <phoneticPr fontId="4"/>
  </si>
  <si>
    <t>Ｊ</t>
    <phoneticPr fontId="4"/>
  </si>
  <si>
    <t>Ｋ</t>
    <phoneticPr fontId="4"/>
  </si>
  <si>
    <t>Ｌ</t>
    <phoneticPr fontId="4"/>
  </si>
  <si>
    <t>Ｍ</t>
    <phoneticPr fontId="4"/>
  </si>
  <si>
    <t>Ｄ</t>
    <phoneticPr fontId="4"/>
  </si>
  <si>
    <t>Ｎ</t>
    <phoneticPr fontId="4"/>
  </si>
  <si>
    <t>Ｏ</t>
    <phoneticPr fontId="4"/>
  </si>
  <si>
    <t>Ｔ</t>
    <phoneticPr fontId="4"/>
  </si>
  <si>
    <t>Ｃ＋Ｍ</t>
    <phoneticPr fontId="4"/>
  </si>
  <si>
    <t>Ｕ</t>
    <phoneticPr fontId="4"/>
  </si>
  <si>
    <t>Ｐ</t>
    <phoneticPr fontId="4"/>
  </si>
  <si>
    <t>Ｒ</t>
    <phoneticPr fontId="4"/>
  </si>
  <si>
    <t>Ｖ</t>
    <phoneticPr fontId="4"/>
  </si>
  <si>
    <t>Ｑ</t>
    <phoneticPr fontId="4"/>
  </si>
  <si>
    <t>Ｓ</t>
    <phoneticPr fontId="4"/>
  </si>
  <si>
    <t>Ｗ</t>
    <phoneticPr fontId="4"/>
  </si>
  <si>
    <t>Ｘ</t>
    <phoneticPr fontId="4"/>
  </si>
  <si>
    <t>Ｙ</t>
    <phoneticPr fontId="4"/>
  </si>
  <si>
    <t>※11</t>
    <phoneticPr fontId="4"/>
  </si>
  <si>
    <t>Ｚ</t>
    <phoneticPr fontId="4"/>
  </si>
  <si>
    <t>Ｌ</t>
    <phoneticPr fontId="4"/>
  </si>
  <si>
    <t>※12</t>
    <phoneticPr fontId="4"/>
  </si>
  <si>
    <t>AA</t>
    <phoneticPr fontId="4"/>
  </si>
  <si>
    <t>Ｄ</t>
    <phoneticPr fontId="4"/>
  </si>
  <si>
    <t>AB</t>
    <phoneticPr fontId="4"/>
  </si>
  <si>
    <t>AC</t>
    <phoneticPr fontId="4"/>
  </si>
  <si>
    <t>Ｐ</t>
    <phoneticPr fontId="4"/>
  </si>
  <si>
    <t>AD</t>
    <phoneticPr fontId="4"/>
  </si>
  <si>
    <t>AE</t>
    <phoneticPr fontId="4"/>
  </si>
  <si>
    <t>※１</t>
    <phoneticPr fontId="4"/>
  </si>
  <si>
    <t>※２</t>
    <phoneticPr fontId="4"/>
  </si>
  <si>
    <t>※５</t>
    <phoneticPr fontId="4"/>
  </si>
  <si>
    <t>※６</t>
    <phoneticPr fontId="4"/>
  </si>
  <si>
    <t>※７</t>
    <phoneticPr fontId="4"/>
  </si>
  <si>
    <t>※８</t>
    <phoneticPr fontId="4"/>
  </si>
  <si>
    <t>※10</t>
    <phoneticPr fontId="4"/>
  </si>
  <si>
    <t>※９</t>
    <phoneticPr fontId="4"/>
  </si>
  <si>
    <t>※13</t>
    <phoneticPr fontId="4"/>
  </si>
  <si>
    <t>※14</t>
    <phoneticPr fontId="4"/>
  </si>
  <si>
    <t>※16</t>
    <phoneticPr fontId="4"/>
  </si>
  <si>
    <t>※15</t>
    <phoneticPr fontId="4"/>
  </si>
  <si>
    <t>※Ａ－Ｃ</t>
    <phoneticPr fontId="4"/>
  </si>
  <si>
    <t>※４</t>
    <phoneticPr fontId="4"/>
  </si>
  <si>
    <t>※３</t>
    <phoneticPr fontId="4"/>
  </si>
  <si>
    <t>第二次波及効果</t>
    <rPh sb="0" eb="1">
      <t>ダイ</t>
    </rPh>
    <rPh sb="1" eb="3">
      <t>ニジ</t>
    </rPh>
    <rPh sb="3" eb="5">
      <t>ハキュウ</t>
    </rPh>
    <rPh sb="5" eb="7">
      <t>コウカ</t>
    </rPh>
    <phoneticPr fontId="4"/>
  </si>
  <si>
    <t>※Ｚ－Ｘ（Ｖ）</t>
    <phoneticPr fontId="4"/>
  </si>
  <si>
    <t>（波及効果倍率）（※）</t>
    <phoneticPr fontId="4"/>
  </si>
  <si>
    <t>（波及効果倍率）</t>
    <phoneticPr fontId="4"/>
  </si>
  <si>
    <t>結果の読み方</t>
    <rPh sb="0" eb="2">
      <t>ケッカ</t>
    </rPh>
    <rPh sb="3" eb="4">
      <t>ヨ</t>
    </rPh>
    <rPh sb="5" eb="6">
      <t>カタ</t>
    </rPh>
    <phoneticPr fontId="4"/>
  </si>
  <si>
    <t>○</t>
    <phoneticPr fontId="4"/>
  </si>
  <si>
    <t>・　需要増加額は、直接的に支出先の産業の生産額となる（直接効果）。</t>
    <phoneticPr fontId="4"/>
  </si>
  <si>
    <t>（３）</t>
    <phoneticPr fontId="4"/>
  </si>
  <si>
    <t>（１）</t>
    <phoneticPr fontId="4"/>
  </si>
  <si>
    <t>・　一方、上記産業の生産（サービスの提供）のために、原材料使用等によって他産業の生産が誘発される（間接効果）。</t>
    <phoneticPr fontId="4"/>
  </si>
  <si>
    <t>（２）</t>
    <phoneticPr fontId="4"/>
  </si>
  <si>
    <t>－</t>
    <phoneticPr fontId="4"/>
  </si>
  <si>
    <t>この分析について</t>
    <rPh sb="2" eb="4">
      <t>ブンセキ</t>
    </rPh>
    <phoneticPr fontId="4"/>
  </si>
  <si>
    <t>※</t>
    <phoneticPr fontId="4"/>
  </si>
  <si>
    <t>経済波及効果分析に関する用語等の説明</t>
    <rPh sb="0" eb="2">
      <t>ケイザイ</t>
    </rPh>
    <rPh sb="2" eb="4">
      <t>ハキュウ</t>
    </rPh>
    <rPh sb="4" eb="6">
      <t>コウカ</t>
    </rPh>
    <rPh sb="6" eb="8">
      <t>ブンセキ</t>
    </rPh>
    <rPh sb="9" eb="10">
      <t>カン</t>
    </rPh>
    <rPh sb="12" eb="15">
      <t>ヨウゴトウ</t>
    </rPh>
    <rPh sb="16" eb="18">
      <t>セツメイ</t>
    </rPh>
    <phoneticPr fontId="4"/>
  </si>
  <si>
    <t>Ａ：需要増加額</t>
    <rPh sb="2" eb="4">
      <t>ジュヨウ</t>
    </rPh>
    <rPh sb="4" eb="6">
      <t>ゾウカ</t>
    </rPh>
    <rPh sb="6" eb="7">
      <t>ガク</t>
    </rPh>
    <phoneticPr fontId="4"/>
  </si>
  <si>
    <t>Ｃ：県内需要増加額</t>
    <rPh sb="2" eb="4">
      <t>ケンナイ</t>
    </rPh>
    <rPh sb="4" eb="6">
      <t>ジュヨウ</t>
    </rPh>
    <rPh sb="6" eb="8">
      <t>ゾウカ</t>
    </rPh>
    <rPh sb="8" eb="9">
      <t>ガク</t>
    </rPh>
    <phoneticPr fontId="4"/>
  </si>
  <si>
    <t>Ｄ：粗付加価値率</t>
    <rPh sb="2" eb="7">
      <t>ソフカカチ</t>
    </rPh>
    <rPh sb="7" eb="8">
      <t>リツ</t>
    </rPh>
    <phoneticPr fontId="4"/>
  </si>
  <si>
    <t>Ｅ、Ｎ、ＡＢ：粗付加価値誘発額</t>
    <rPh sb="7" eb="12">
      <t>ソフカカチ</t>
    </rPh>
    <rPh sb="12" eb="14">
      <t>ユウハツ</t>
    </rPh>
    <rPh sb="14" eb="15">
      <t>ガク</t>
    </rPh>
    <phoneticPr fontId="4"/>
  </si>
  <si>
    <t>Ｆ：雇用者所得率</t>
    <rPh sb="2" eb="5">
      <t>コヨウシャ</t>
    </rPh>
    <rPh sb="5" eb="7">
      <t>ショトク</t>
    </rPh>
    <rPh sb="7" eb="8">
      <t>リツ</t>
    </rPh>
    <phoneticPr fontId="4"/>
  </si>
  <si>
    <t>フローチャート
～生産波及の流れ～</t>
    <rPh sb="9" eb="11">
      <t>セイサン</t>
    </rPh>
    <rPh sb="11" eb="13">
      <t>ハキュウ</t>
    </rPh>
    <rPh sb="14" eb="15">
      <t>ナガ</t>
    </rPh>
    <phoneticPr fontId="4"/>
  </si>
  <si>
    <t>Ｇ、Ｏ、ＡＣ：雇用者所得誘発額</t>
    <rPh sb="7" eb="10">
      <t>コヨウシャ</t>
    </rPh>
    <rPh sb="10" eb="12">
      <t>ショトク</t>
    </rPh>
    <rPh sb="12" eb="14">
      <t>ユウハツ</t>
    </rPh>
    <rPh sb="14" eb="15">
      <t>ガク</t>
    </rPh>
    <phoneticPr fontId="4"/>
  </si>
  <si>
    <t>Ｈ：投入係数</t>
    <rPh sb="2" eb="4">
      <t>トウニュウ</t>
    </rPh>
    <rPh sb="4" eb="6">
      <t>ケイスウ</t>
    </rPh>
    <phoneticPr fontId="4"/>
  </si>
  <si>
    <t>Ｉ：原材料費</t>
    <rPh sb="2" eb="5">
      <t>ゲンザイリョウ</t>
    </rPh>
    <rPh sb="5" eb="6">
      <t>ヒ</t>
    </rPh>
    <phoneticPr fontId="4"/>
  </si>
  <si>
    <t>県内需要増加額によって誘発される原材料、燃料等の投入額で、「県内需要増加額（Ｃ）×投入係数（Ｈ）」で求められる。</t>
    <rPh sb="0" eb="2">
      <t>ケンナイ</t>
    </rPh>
    <rPh sb="2" eb="4">
      <t>ジュヨウ</t>
    </rPh>
    <rPh sb="4" eb="6">
      <t>ゾウカ</t>
    </rPh>
    <rPh sb="6" eb="7">
      <t>ガク</t>
    </rPh>
    <rPh sb="11" eb="13">
      <t>ユウハツ</t>
    </rPh>
    <rPh sb="16" eb="19">
      <t>ゲンザイリョウ</t>
    </rPh>
    <rPh sb="20" eb="23">
      <t>ネンリョウトウ</t>
    </rPh>
    <rPh sb="24" eb="26">
      <t>トウニュウ</t>
    </rPh>
    <rPh sb="26" eb="27">
      <t>ガク</t>
    </rPh>
    <rPh sb="30" eb="32">
      <t>ケンナイ</t>
    </rPh>
    <rPh sb="32" eb="34">
      <t>ジュヨウ</t>
    </rPh>
    <rPh sb="34" eb="36">
      <t>ゾウカ</t>
    </rPh>
    <rPh sb="36" eb="37">
      <t>ガク</t>
    </rPh>
    <rPh sb="41" eb="43">
      <t>トウニュウ</t>
    </rPh>
    <rPh sb="43" eb="45">
      <t>ケイスウ</t>
    </rPh>
    <rPh sb="50" eb="51">
      <t>モト</t>
    </rPh>
    <phoneticPr fontId="4"/>
  </si>
  <si>
    <t>Ｂ、Ｊ、Ｙ：県内自給率</t>
    <rPh sb="6" eb="8">
      <t>ケンナイ</t>
    </rPh>
    <rPh sb="8" eb="11">
      <t>ジキュウリツ</t>
    </rPh>
    <phoneticPr fontId="4"/>
  </si>
  <si>
    <t>Ｋ：原材料費のうち県内需要額</t>
    <rPh sb="2" eb="5">
      <t>ゲンザイリョウ</t>
    </rPh>
    <rPh sb="5" eb="6">
      <t>ヒ</t>
    </rPh>
    <rPh sb="9" eb="11">
      <t>ケンナイ</t>
    </rPh>
    <rPh sb="11" eb="13">
      <t>ジュヨウ</t>
    </rPh>
    <rPh sb="13" eb="14">
      <t>ガク</t>
    </rPh>
    <phoneticPr fontId="4"/>
  </si>
  <si>
    <t>Ｌ：逆行列係数</t>
    <rPh sb="2" eb="5">
      <t>ギャクギョウレツ</t>
    </rPh>
    <rPh sb="5" eb="7">
      <t>ケイスウ</t>
    </rPh>
    <phoneticPr fontId="4"/>
  </si>
  <si>
    <t>Ｍ：生産誘発額</t>
    <rPh sb="2" eb="4">
      <t>セイサン</t>
    </rPh>
    <rPh sb="4" eb="6">
      <t>ユウハツ</t>
    </rPh>
    <rPh sb="6" eb="7">
      <t>ガク</t>
    </rPh>
    <phoneticPr fontId="4"/>
  </si>
  <si>
    <t>Ｔ：雇用者所得誘発額計</t>
    <rPh sb="2" eb="5">
      <t>コヨウシャ</t>
    </rPh>
    <rPh sb="5" eb="7">
      <t>ショトク</t>
    </rPh>
    <rPh sb="7" eb="9">
      <t>ユウハツ</t>
    </rPh>
    <rPh sb="9" eb="10">
      <t>ガク</t>
    </rPh>
    <rPh sb="10" eb="11">
      <t>ケイ</t>
    </rPh>
    <phoneticPr fontId="4"/>
  </si>
  <si>
    <t>Ｕ：消費転換係数</t>
    <rPh sb="2" eb="4">
      <t>ショウヒ</t>
    </rPh>
    <rPh sb="4" eb="6">
      <t>テンカン</t>
    </rPh>
    <rPh sb="6" eb="8">
      <t>ケイスウ</t>
    </rPh>
    <phoneticPr fontId="4"/>
  </si>
  <si>
    <t>Ｖ：家計消費支出額</t>
    <rPh sb="2" eb="4">
      <t>カケイ</t>
    </rPh>
    <rPh sb="4" eb="6">
      <t>ショウヒ</t>
    </rPh>
    <rPh sb="6" eb="8">
      <t>シシュツ</t>
    </rPh>
    <rPh sb="8" eb="9">
      <t>ガク</t>
    </rPh>
    <phoneticPr fontId="4"/>
  </si>
  <si>
    <t>Ｗ：民間消費支出構成比</t>
    <rPh sb="2" eb="4">
      <t>ミンカン</t>
    </rPh>
    <rPh sb="4" eb="6">
      <t>ショウヒ</t>
    </rPh>
    <rPh sb="6" eb="8">
      <t>シシュツ</t>
    </rPh>
    <rPh sb="8" eb="11">
      <t>コウセイヒ</t>
    </rPh>
    <phoneticPr fontId="4"/>
  </si>
  <si>
    <t>Ｘ：消費需要増加額</t>
    <rPh sb="2" eb="4">
      <t>ショウヒ</t>
    </rPh>
    <rPh sb="4" eb="6">
      <t>ジュヨウ</t>
    </rPh>
    <rPh sb="6" eb="8">
      <t>ゾウカ</t>
    </rPh>
    <rPh sb="8" eb="9">
      <t>ガク</t>
    </rPh>
    <phoneticPr fontId="4"/>
  </si>
  <si>
    <t>家計消費支出額（Ｖ）を民間消費支出構成比（Ｗ）で各部門に振り分けた額で、「家計消費支出額（Ｖ）×民間消費支出構成比</t>
    <rPh sb="0" eb="2">
      <t>カケイ</t>
    </rPh>
    <rPh sb="2" eb="4">
      <t>ショウヒ</t>
    </rPh>
    <rPh sb="4" eb="6">
      <t>シシュツ</t>
    </rPh>
    <rPh sb="6" eb="7">
      <t>ガク</t>
    </rPh>
    <rPh sb="11" eb="13">
      <t>ミンカン</t>
    </rPh>
    <rPh sb="13" eb="15">
      <t>ショウヒ</t>
    </rPh>
    <rPh sb="15" eb="17">
      <t>シシュツ</t>
    </rPh>
    <rPh sb="17" eb="20">
      <t>コウセイヒ</t>
    </rPh>
    <rPh sb="24" eb="27">
      <t>カクブモン</t>
    </rPh>
    <rPh sb="28" eb="29">
      <t>フ</t>
    </rPh>
    <rPh sb="30" eb="31">
      <t>ワ</t>
    </rPh>
    <rPh sb="33" eb="34">
      <t>ガク</t>
    </rPh>
    <rPh sb="37" eb="39">
      <t>カケイ</t>
    </rPh>
    <rPh sb="39" eb="41">
      <t>ショウヒ</t>
    </rPh>
    <rPh sb="41" eb="43">
      <t>シシュツ</t>
    </rPh>
    <rPh sb="43" eb="44">
      <t>ガク</t>
    </rPh>
    <rPh sb="48" eb="50">
      <t>ミンカン</t>
    </rPh>
    <rPh sb="50" eb="52">
      <t>ショウヒ</t>
    </rPh>
    <rPh sb="52" eb="54">
      <t>シシュツ</t>
    </rPh>
    <rPh sb="54" eb="57">
      <t>コウセイヒ</t>
    </rPh>
    <phoneticPr fontId="4"/>
  </si>
  <si>
    <t>　（Ｗ）」で求められる。なお、消費需要増加額（Ｘ）の合計と家計消費支出額（Ｖ）は一致する。</t>
    <rPh sb="6" eb="7">
      <t>モト</t>
    </rPh>
    <rPh sb="15" eb="17">
      <t>ショウヒ</t>
    </rPh>
    <rPh sb="17" eb="19">
      <t>ジュヨウ</t>
    </rPh>
    <rPh sb="19" eb="21">
      <t>ゾウカ</t>
    </rPh>
    <rPh sb="21" eb="22">
      <t>ガク</t>
    </rPh>
    <rPh sb="26" eb="28">
      <t>ゴウケイ</t>
    </rPh>
    <rPh sb="29" eb="31">
      <t>カケイ</t>
    </rPh>
    <rPh sb="31" eb="33">
      <t>ショウヒ</t>
    </rPh>
    <rPh sb="33" eb="35">
      <t>シシュツ</t>
    </rPh>
    <rPh sb="35" eb="36">
      <t>ガク</t>
    </rPh>
    <rPh sb="40" eb="42">
      <t>イッチ</t>
    </rPh>
    <phoneticPr fontId="4"/>
  </si>
  <si>
    <t>Ｚ：県内消費需要増加額</t>
    <rPh sb="2" eb="4">
      <t>ケンナイ</t>
    </rPh>
    <rPh sb="4" eb="6">
      <t>ショウヒ</t>
    </rPh>
    <rPh sb="6" eb="8">
      <t>ジュヨウ</t>
    </rPh>
    <rPh sb="8" eb="10">
      <t>ゾウカ</t>
    </rPh>
    <rPh sb="10" eb="11">
      <t>ガク</t>
    </rPh>
    <phoneticPr fontId="4"/>
  </si>
  <si>
    <t>ＡＡ：第二次波及効果額</t>
    <rPh sb="3" eb="4">
      <t>ダイ</t>
    </rPh>
    <rPh sb="4" eb="6">
      <t>ニジ</t>
    </rPh>
    <rPh sb="6" eb="8">
      <t>ハキュウ</t>
    </rPh>
    <rPh sb="8" eb="10">
      <t>コウカ</t>
    </rPh>
    <rPh sb="10" eb="11">
      <t>ガク</t>
    </rPh>
    <phoneticPr fontId="4"/>
  </si>
  <si>
    <t>家計消費支出額（Ｖ）を、新たに発生した需要額として生産誘発額を求める場合に、産業連関表の各部門に振り分けなければな</t>
    <rPh sb="0" eb="2">
      <t>カケイ</t>
    </rPh>
    <rPh sb="2" eb="4">
      <t>ショウヒ</t>
    </rPh>
    <rPh sb="4" eb="6">
      <t>シシュツ</t>
    </rPh>
    <rPh sb="6" eb="7">
      <t>ガク</t>
    </rPh>
    <rPh sb="12" eb="13">
      <t>アラ</t>
    </rPh>
    <rPh sb="15" eb="17">
      <t>ハッセイ</t>
    </rPh>
    <rPh sb="19" eb="21">
      <t>ジュヨウ</t>
    </rPh>
    <rPh sb="21" eb="22">
      <t>ガク</t>
    </rPh>
    <rPh sb="25" eb="27">
      <t>セイサン</t>
    </rPh>
    <rPh sb="27" eb="29">
      <t>ユウハツ</t>
    </rPh>
    <rPh sb="29" eb="30">
      <t>ガク</t>
    </rPh>
    <rPh sb="31" eb="32">
      <t>モト</t>
    </rPh>
    <rPh sb="34" eb="36">
      <t>バアイ</t>
    </rPh>
    <rPh sb="38" eb="40">
      <t>サンギョウ</t>
    </rPh>
    <rPh sb="40" eb="42">
      <t>レンカン</t>
    </rPh>
    <rPh sb="42" eb="43">
      <t>ヒョウ</t>
    </rPh>
    <rPh sb="44" eb="45">
      <t>カク</t>
    </rPh>
    <rPh sb="45" eb="47">
      <t>ブモン</t>
    </rPh>
    <rPh sb="48" eb="49">
      <t>フ</t>
    </rPh>
    <rPh sb="50" eb="51">
      <t>ワ</t>
    </rPh>
    <phoneticPr fontId="4"/>
  </si>
  <si>
    <t>県内消費需要増加額（Ｚ）から誘発される生産額の総計で、「逆行列係数（Ｌ）×県内消費需要増加額（Ｚ）」で求められる。</t>
    <rPh sb="0" eb="2">
      <t>ケンナイ</t>
    </rPh>
    <rPh sb="2" eb="4">
      <t>ショウヒ</t>
    </rPh>
    <rPh sb="4" eb="6">
      <t>ジュヨウ</t>
    </rPh>
    <rPh sb="6" eb="8">
      <t>ゾウカ</t>
    </rPh>
    <rPh sb="8" eb="9">
      <t>ガク</t>
    </rPh>
    <rPh sb="14" eb="16">
      <t>ユウハツ</t>
    </rPh>
    <rPh sb="19" eb="22">
      <t>セイサンガク</t>
    </rPh>
    <rPh sb="23" eb="25">
      <t>ソウケイ</t>
    </rPh>
    <rPh sb="28" eb="31">
      <t>ギャクギョウレツ</t>
    </rPh>
    <rPh sb="31" eb="33">
      <t>ケイスウ</t>
    </rPh>
    <rPh sb="37" eb="39">
      <t>ケンナイ</t>
    </rPh>
    <rPh sb="39" eb="41">
      <t>ショウヒ</t>
    </rPh>
    <rPh sb="41" eb="43">
      <t>ジュヨウ</t>
    </rPh>
    <rPh sb="43" eb="45">
      <t>ゾウカ</t>
    </rPh>
    <rPh sb="45" eb="46">
      <t>ガク</t>
    </rPh>
    <rPh sb="51" eb="52">
      <t>モト</t>
    </rPh>
    <phoneticPr fontId="4"/>
  </si>
  <si>
    <t>Ｐ：就業係数</t>
    <rPh sb="2" eb="4">
      <t>シュウギョウ</t>
    </rPh>
    <rPh sb="4" eb="6">
      <t>ケイスウ</t>
    </rPh>
    <phoneticPr fontId="4"/>
  </si>
  <si>
    <t>Ｑ、ＡＤ：就業者誘発量</t>
    <rPh sb="5" eb="8">
      <t>シュウギョウシャ</t>
    </rPh>
    <rPh sb="8" eb="10">
      <t>ユウハツ</t>
    </rPh>
    <rPh sb="10" eb="11">
      <t>リョウ</t>
    </rPh>
    <phoneticPr fontId="4"/>
  </si>
  <si>
    <t>Ｒ：雇用係数</t>
    <rPh sb="2" eb="4">
      <t>コヨウ</t>
    </rPh>
    <rPh sb="4" eb="6">
      <t>ケイスウ</t>
    </rPh>
    <phoneticPr fontId="4"/>
  </si>
  <si>
    <t>Ｓ、ＡＥ：雇用者誘発量</t>
    <rPh sb="5" eb="8">
      <t>コヨウシャ</t>
    </rPh>
    <rPh sb="8" eb="10">
      <t>ユウハツ</t>
    </rPh>
    <rPh sb="10" eb="11">
      <t>リョウ</t>
    </rPh>
    <phoneticPr fontId="4"/>
  </si>
  <si>
    <t>１　はじめに</t>
    <phoneticPr fontId="4"/>
  </si>
  <si>
    <t>３　留意点</t>
    <rPh sb="2" eb="5">
      <t>リュウイテン</t>
    </rPh>
    <phoneticPr fontId="4"/>
  </si>
  <si>
    <t>　産業連関表を用いた分析は多方面において活用されていますが、次のように、いくつかの基本的仮定</t>
    <phoneticPr fontId="4"/>
  </si>
  <si>
    <t>や前提条件などの留意点があります。</t>
    <phoneticPr fontId="4"/>
  </si>
  <si>
    <t>基本的仮定</t>
    <phoneticPr fontId="4"/>
  </si>
  <si>
    <t>　対象期間において、生産技術の進展や生産規模拡大によって投入・産出構造が変化する</t>
    <phoneticPr fontId="4"/>
  </si>
  <si>
    <t>　などの規模の経済は発生しないと仮定している。</t>
    <phoneticPr fontId="4"/>
  </si>
  <si>
    <t>２　全ての生産は最終需要を満たすために行われ、生産を行う上での生産能力の限界といった</t>
    <phoneticPr fontId="4"/>
  </si>
  <si>
    <t>　制約条件（ボトルネック）は一切存在しないものと仮定している。</t>
    <phoneticPr fontId="4"/>
  </si>
  <si>
    <t>３　「生産が２倍になれば原材料等の投入量も２倍になる。」という線形的な比例関係を仮定し</t>
    <phoneticPr fontId="4"/>
  </si>
  <si>
    <t>　ている。</t>
    <phoneticPr fontId="4"/>
  </si>
  <si>
    <t>４　在庫を過剰に抱えている産業部門において需要が発生した場合でも、在庫の取り崩しに</t>
    <phoneticPr fontId="4"/>
  </si>
  <si>
    <t>　よる波及の中断はなく、最後まで波及すると仮定している。</t>
    <phoneticPr fontId="4"/>
  </si>
  <si>
    <t>５　経済波及効果が起こるまでの所要時間は考慮されていない。すなわち波及効果が収束</t>
    <phoneticPr fontId="4"/>
  </si>
  <si>
    <t>　するまでにどの程度の時間が必要になるかは分からない。</t>
    <phoneticPr fontId="4"/>
  </si>
  <si>
    <t>６　生産額と労働力の間に比例関係が存在すると仮定している。残業で対応するなどの場合</t>
    <phoneticPr fontId="4"/>
  </si>
  <si>
    <t>　は、実際の雇用者数は必ずしも増加するとは限らない。</t>
    <phoneticPr fontId="4"/>
  </si>
  <si>
    <t>前提条件</t>
    <phoneticPr fontId="4"/>
  </si>
  <si>
    <t>２　産業連関表による波及効果分析は、生産波及効果にまつわる経済効果を分析対象として</t>
    <phoneticPr fontId="4"/>
  </si>
  <si>
    <t>　おり、それ以外の経済効果等は対象としていない。</t>
    <phoneticPr fontId="4"/>
  </si>
  <si>
    <t>４　その他</t>
    <rPh sb="4" eb="5">
      <t>タ</t>
    </rPh>
    <phoneticPr fontId="4"/>
  </si>
  <si>
    <t>○家計調査（総務省）</t>
    <rPh sb="1" eb="3">
      <t>カケイ</t>
    </rPh>
    <rPh sb="3" eb="5">
      <t>チョウサ</t>
    </rPh>
    <rPh sb="6" eb="9">
      <t>ソウムショウ</t>
    </rPh>
    <phoneticPr fontId="4"/>
  </si>
  <si>
    <t>５　問い合わせ先</t>
    <rPh sb="2" eb="3">
      <t>ト</t>
    </rPh>
    <rPh sb="4" eb="5">
      <t>ア</t>
    </rPh>
    <rPh sb="7" eb="8">
      <t>サキ</t>
    </rPh>
    <phoneticPr fontId="4"/>
  </si>
  <si>
    <t>〒０２０－８５７０　　岩手県盛岡市内丸１０－１</t>
    <rPh sb="11" eb="14">
      <t>イワテケン</t>
    </rPh>
    <rPh sb="14" eb="17">
      <t>モリオカシ</t>
    </rPh>
    <rPh sb="17" eb="19">
      <t>ウチマル</t>
    </rPh>
    <phoneticPr fontId="4"/>
  </si>
  <si>
    <t>Ｂ</t>
    <phoneticPr fontId="4"/>
  </si>
  <si>
    <t>Ａ*Ｂ＝Ｃ</t>
    <phoneticPr fontId="4"/>
  </si>
  <si>
    <t>Ｄ</t>
    <phoneticPr fontId="4"/>
  </si>
  <si>
    <t>Ｃ*Ｄ＝Ｅ</t>
    <phoneticPr fontId="4"/>
  </si>
  <si>
    <t>Ｆ</t>
    <phoneticPr fontId="4"/>
  </si>
  <si>
    <t>Ｃ*Ｆ＝Ｇ</t>
    <phoneticPr fontId="4"/>
  </si>
  <si>
    <t>Ｈ</t>
    <phoneticPr fontId="4"/>
  </si>
  <si>
    <t>Ｈ*Ｃ＝Ｉ</t>
    <phoneticPr fontId="4"/>
  </si>
  <si>
    <t>Ｊ</t>
    <phoneticPr fontId="4"/>
  </si>
  <si>
    <t>Ｉ*Ｊ＝Ｋ</t>
    <phoneticPr fontId="4"/>
  </si>
  <si>
    <t>Ｌ</t>
    <phoneticPr fontId="4"/>
  </si>
  <si>
    <t>Ｌ*Ｋ＝Ｍ</t>
    <phoneticPr fontId="4"/>
  </si>
  <si>
    <t>Ｍ*Ｄ＝Ｎ</t>
    <phoneticPr fontId="4"/>
  </si>
  <si>
    <t>Ｍ*Ｆ＝Ｏ</t>
    <phoneticPr fontId="4"/>
  </si>
  <si>
    <t>Ｐ</t>
    <phoneticPr fontId="4"/>
  </si>
  <si>
    <t>(Ｃ＋Ｍ)*Ｐ＝Ｑ</t>
    <phoneticPr fontId="4"/>
  </si>
  <si>
    <t>Ｒ</t>
    <phoneticPr fontId="4"/>
  </si>
  <si>
    <t>(Ｃ＋Ｍ)*Ｒ＝Ｓ</t>
    <phoneticPr fontId="4"/>
  </si>
  <si>
    <t>Ｇ＋Ｏ＝Ｔ</t>
    <phoneticPr fontId="4"/>
  </si>
  <si>
    <t>Ｕ</t>
    <phoneticPr fontId="4"/>
  </si>
  <si>
    <t>Ｔ*Ｕ＝Ｖ</t>
    <phoneticPr fontId="4"/>
  </si>
  <si>
    <t>Ｗ</t>
    <phoneticPr fontId="4"/>
  </si>
  <si>
    <t>Ｖ*Ｗ＝Ｘ</t>
    <phoneticPr fontId="4"/>
  </si>
  <si>
    <t>Ｙ</t>
    <phoneticPr fontId="4"/>
  </si>
  <si>
    <t>Ｘ*Ｙ＝Ｚ</t>
    <phoneticPr fontId="4"/>
  </si>
  <si>
    <t>Ｌ*Ｚ＝ＡＡ</t>
    <phoneticPr fontId="4"/>
  </si>
  <si>
    <t>ＡＡ*Ｄ＝ＡＢ</t>
    <phoneticPr fontId="4"/>
  </si>
  <si>
    <t>ＡＡ*Ｆ＝ＡＣ</t>
    <phoneticPr fontId="4"/>
  </si>
  <si>
    <t>ＡＡ*Ｐ＝ＡＤ</t>
    <phoneticPr fontId="4"/>
  </si>
  <si>
    <t>ＡＡ*Ｒ＝ＡＥ</t>
    <phoneticPr fontId="4"/>
  </si>
  <si>
    <t>Ｃ＋Ｍ＋ＡＡ</t>
    <phoneticPr fontId="4"/>
  </si>
  <si>
    <t>Ｅ＋Ｎ＋ＡＢ</t>
    <phoneticPr fontId="4"/>
  </si>
  <si>
    <t>Ｇ＋Ｏ＋ＡＣ</t>
    <phoneticPr fontId="4"/>
  </si>
  <si>
    <t>Ｑ＋ＡＤ</t>
    <phoneticPr fontId="4"/>
  </si>
  <si>
    <t>Ｓ＋ＡＥ</t>
    <phoneticPr fontId="4"/>
  </si>
  <si>
    <r>
      <t>※参考　〔家計調査（総務省）〕１世帯当たり１か月間の収入と支出（勤労者世帯、盛岡市、年平均）</t>
    </r>
    <r>
      <rPr>
        <sz val="11"/>
        <color indexed="12"/>
        <rFont val="ＭＳ Ｐゴシック"/>
        <family val="3"/>
        <charset val="128"/>
      </rPr>
      <t>消費支出/実収入</t>
    </r>
    <rPh sb="1" eb="3">
      <t>サンコウ</t>
    </rPh>
    <rPh sb="5" eb="7">
      <t>カケイ</t>
    </rPh>
    <rPh sb="7" eb="9">
      <t>チョウサ</t>
    </rPh>
    <rPh sb="10" eb="13">
      <t>ソウムショウ</t>
    </rPh>
    <rPh sb="46" eb="48">
      <t>ショウヒ</t>
    </rPh>
    <rPh sb="48" eb="50">
      <t>シシュツ</t>
    </rPh>
    <rPh sb="51" eb="54">
      <t>ジツシュウニュウ</t>
    </rPh>
    <phoneticPr fontId="4"/>
  </si>
  <si>
    <t>２　簡易分析ツールの使い方</t>
    <rPh sb="2" eb="4">
      <t>カンイ</t>
    </rPh>
    <rPh sb="4" eb="6">
      <t>ブンセキ</t>
    </rPh>
    <rPh sb="10" eb="11">
      <t>ツカ</t>
    </rPh>
    <rPh sb="12" eb="13">
      <t>カタ</t>
    </rPh>
    <phoneticPr fontId="4"/>
  </si>
  <si>
    <t>　簡易分析ツールの作成に当たっては、以下の資料を使用しています。</t>
    <rPh sb="1" eb="3">
      <t>カンイ</t>
    </rPh>
    <rPh sb="3" eb="5">
      <t>ブンセキ</t>
    </rPh>
    <rPh sb="9" eb="11">
      <t>サクセイ</t>
    </rPh>
    <rPh sb="12" eb="13">
      <t>ア</t>
    </rPh>
    <rPh sb="18" eb="20">
      <t>イカ</t>
    </rPh>
    <rPh sb="21" eb="23">
      <t>シリョウ</t>
    </rPh>
    <rPh sb="24" eb="26">
      <t>シヨウ</t>
    </rPh>
    <phoneticPr fontId="4"/>
  </si>
  <si>
    <t>Ａ</t>
    <phoneticPr fontId="4"/>
  </si>
  <si>
    <t>※ＧはＥの内数</t>
    <rPh sb="5" eb="6">
      <t>ウチ</t>
    </rPh>
    <rPh sb="6" eb="7">
      <t>スウ</t>
    </rPh>
    <phoneticPr fontId="4"/>
  </si>
  <si>
    <t>※ＯはＮの内数</t>
    <rPh sb="5" eb="6">
      <t>ウチ</t>
    </rPh>
    <rPh sb="6" eb="7">
      <t>スウ</t>
    </rPh>
    <phoneticPr fontId="4"/>
  </si>
  <si>
    <t>※ＳはＱの内数</t>
    <rPh sb="5" eb="6">
      <t>ウチ</t>
    </rPh>
    <rPh sb="6" eb="7">
      <t>スウ</t>
    </rPh>
    <phoneticPr fontId="4"/>
  </si>
  <si>
    <t>※ＡＣはＡＢの内数</t>
    <rPh sb="7" eb="8">
      <t>ウチ</t>
    </rPh>
    <rPh sb="8" eb="9">
      <t>スウ</t>
    </rPh>
    <phoneticPr fontId="4"/>
  </si>
  <si>
    <t>※ＡＥはＡＤの内数</t>
    <rPh sb="7" eb="8">
      <t>ウチ</t>
    </rPh>
    <rPh sb="8" eb="9">
      <t>スウ</t>
    </rPh>
    <phoneticPr fontId="4"/>
  </si>
  <si>
    <t>　簡易分析ツールは、複数のシートで構成されていますが、基本的には「入力・分析シート」に需要増加</t>
    <rPh sb="1" eb="3">
      <t>カンイ</t>
    </rPh>
    <rPh sb="3" eb="5">
      <t>ブンセキ</t>
    </rPh>
    <rPh sb="10" eb="12">
      <t>フクスウ</t>
    </rPh>
    <rPh sb="17" eb="19">
      <t>コウセイ</t>
    </rPh>
    <rPh sb="27" eb="30">
      <t>キホンテキ</t>
    </rPh>
    <rPh sb="33" eb="35">
      <t>ニュウリョク</t>
    </rPh>
    <rPh sb="36" eb="38">
      <t>ブンセキ</t>
    </rPh>
    <rPh sb="43" eb="45">
      <t>ジュヨウ</t>
    </rPh>
    <rPh sb="45" eb="47">
      <t>ゾウカ</t>
    </rPh>
    <phoneticPr fontId="4"/>
  </si>
  <si>
    <t>額を入力するだけで、「分析結果」シートに結果が表示されます。</t>
    <rPh sb="3" eb="4">
      <t>チカラ</t>
    </rPh>
    <rPh sb="11" eb="13">
      <t>ブンセキ</t>
    </rPh>
    <rPh sb="13" eb="15">
      <t>ケッカ</t>
    </rPh>
    <rPh sb="20" eb="22">
      <t>ケッカ</t>
    </rPh>
    <rPh sb="23" eb="25">
      <t>ヒョウジ</t>
    </rPh>
    <phoneticPr fontId="4"/>
  </si>
  <si>
    <t>①　消費転換係数を入力してください。⇒</t>
    <rPh sb="2" eb="4">
      <t>ショウヒ</t>
    </rPh>
    <rPh sb="4" eb="6">
      <t>テンカン</t>
    </rPh>
    <rPh sb="6" eb="8">
      <t>ケイスウ</t>
    </rPh>
    <rPh sb="9" eb="11">
      <t>ニュウリョク</t>
    </rPh>
    <phoneticPr fontId="4"/>
  </si>
  <si>
    <t>②　入力する金額の単位を選択してください。</t>
    <rPh sb="2" eb="4">
      <t>ニュウリョク</t>
    </rPh>
    <rPh sb="6" eb="8">
      <t>キンガク</t>
    </rPh>
    <rPh sb="9" eb="11">
      <t>タンイ</t>
    </rPh>
    <rPh sb="12" eb="14">
      <t>センタク</t>
    </rPh>
    <phoneticPr fontId="4"/>
  </si>
  <si>
    <r>
      <t>③　需要増加額を入力してください。（</t>
    </r>
    <r>
      <rPr>
        <sz val="14"/>
        <color indexed="10"/>
        <rFont val="HG創英角ｺﾞｼｯｸUB"/>
        <family val="3"/>
        <charset val="128"/>
      </rPr>
      <t>Ａ</t>
    </r>
    <r>
      <rPr>
        <sz val="14"/>
        <rFont val="ＭＳ Ｐゴシック"/>
        <family val="3"/>
        <charset val="128"/>
      </rPr>
      <t>）</t>
    </r>
    <rPh sb="2" eb="4">
      <t>ジュヨウ</t>
    </rPh>
    <rPh sb="4" eb="6">
      <t>ゾウカ</t>
    </rPh>
    <rPh sb="6" eb="7">
      <t>ガク</t>
    </rPh>
    <rPh sb="8" eb="10">
      <t>ニュウリョク</t>
    </rPh>
    <phoneticPr fontId="4"/>
  </si>
  <si>
    <t>④　分析結果シートに結果が表示されます。</t>
    <rPh sb="2" eb="4">
      <t>ブンセキ</t>
    </rPh>
    <rPh sb="4" eb="6">
      <t>ケッカ</t>
    </rPh>
    <rPh sb="10" eb="12">
      <t>ケッカ</t>
    </rPh>
    <rPh sb="13" eb="15">
      <t>ヒョウジ</t>
    </rPh>
    <phoneticPr fontId="4"/>
  </si>
  <si>
    <t>　また、簡易分析ツールの利用にあたっては、各利用者の責任において利用されるようお願いします。</t>
    <rPh sb="4" eb="6">
      <t>カンイ</t>
    </rPh>
    <rPh sb="6" eb="8">
      <t>ブンセキ</t>
    </rPh>
    <rPh sb="12" eb="14">
      <t>リヨウ</t>
    </rPh>
    <rPh sb="21" eb="22">
      <t>カク</t>
    </rPh>
    <rPh sb="22" eb="25">
      <t>リヨウシャ</t>
    </rPh>
    <rPh sb="26" eb="28">
      <t>セキニン</t>
    </rPh>
    <rPh sb="32" eb="34">
      <t>リヨウ</t>
    </rPh>
    <rPh sb="40" eb="41">
      <t>ネガ</t>
    </rPh>
    <phoneticPr fontId="4"/>
  </si>
  <si>
    <t>第二次波及効果の内訳</t>
    <rPh sb="0" eb="1">
      <t>ダイ</t>
    </rPh>
    <rPh sb="1" eb="2">
      <t>ニ</t>
    </rPh>
    <rPh sb="2" eb="3">
      <t>ジ</t>
    </rPh>
    <rPh sb="3" eb="5">
      <t>ハキュウ</t>
    </rPh>
    <rPh sb="5" eb="7">
      <t>コウカ</t>
    </rPh>
    <rPh sb="8" eb="10">
      <t>ウチワケ</t>
    </rPh>
    <phoneticPr fontId="4"/>
  </si>
  <si>
    <t>　産業連関表を用いた分析の一つに、「経済波及効果」の分析があります。</t>
    <phoneticPr fontId="4"/>
  </si>
  <si>
    <t>　ある産業部門に需要が発生した場合、その産業部門が生産を行うにあたって、原材料や燃料等を他の</t>
    <rPh sb="3" eb="5">
      <t>サンギョウ</t>
    </rPh>
    <rPh sb="5" eb="7">
      <t>ブモン</t>
    </rPh>
    <rPh sb="8" eb="10">
      <t>ジュヨウ</t>
    </rPh>
    <rPh sb="11" eb="13">
      <t>ハッセイ</t>
    </rPh>
    <rPh sb="15" eb="17">
      <t>バアイ</t>
    </rPh>
    <rPh sb="20" eb="22">
      <t>サンギョウ</t>
    </rPh>
    <rPh sb="22" eb="24">
      <t>ブモン</t>
    </rPh>
    <rPh sb="25" eb="27">
      <t>セイサン</t>
    </rPh>
    <rPh sb="28" eb="29">
      <t>オコナ</t>
    </rPh>
    <rPh sb="36" eb="39">
      <t>ゲンザイリョウ</t>
    </rPh>
    <rPh sb="40" eb="42">
      <t>ネンリョウ</t>
    </rPh>
    <rPh sb="42" eb="43">
      <t>トウ</t>
    </rPh>
    <rPh sb="44" eb="45">
      <t>タ</t>
    </rPh>
    <phoneticPr fontId="4"/>
  </si>
  <si>
    <t>産業部門から調達する必要があるため、その産業部門だけでなく、他の産業部門の生産も誘発します。</t>
    <rPh sb="0" eb="2">
      <t>サンギョウ</t>
    </rPh>
    <rPh sb="2" eb="4">
      <t>ブモン</t>
    </rPh>
    <rPh sb="6" eb="8">
      <t>チョウタツ</t>
    </rPh>
    <rPh sb="10" eb="12">
      <t>ヒツヨウ</t>
    </rPh>
    <rPh sb="20" eb="22">
      <t>サンギョウ</t>
    </rPh>
    <rPh sb="22" eb="24">
      <t>ブモン</t>
    </rPh>
    <rPh sb="30" eb="31">
      <t>タ</t>
    </rPh>
    <rPh sb="32" eb="34">
      <t>サンギョウ</t>
    </rPh>
    <rPh sb="34" eb="36">
      <t>ブモン</t>
    </rPh>
    <rPh sb="37" eb="39">
      <t>セイサン</t>
    </rPh>
    <rPh sb="40" eb="42">
      <t>ユウハツ</t>
    </rPh>
    <phoneticPr fontId="4"/>
  </si>
  <si>
    <t>また、誘発された各産業部門の生産は、新たに発生した需要として、再度各産業部門の生産を誘発しま</t>
    <rPh sb="3" eb="5">
      <t>ユウハツ</t>
    </rPh>
    <rPh sb="8" eb="11">
      <t>カクサンギョウ</t>
    </rPh>
    <rPh sb="11" eb="13">
      <t>ブモン</t>
    </rPh>
    <rPh sb="14" eb="16">
      <t>セイサン</t>
    </rPh>
    <rPh sb="18" eb="19">
      <t>アラ</t>
    </rPh>
    <rPh sb="21" eb="23">
      <t>ハッセイ</t>
    </rPh>
    <rPh sb="25" eb="27">
      <t>ジュヨウ</t>
    </rPh>
    <rPh sb="31" eb="33">
      <t>サイド</t>
    </rPh>
    <rPh sb="33" eb="36">
      <t>カクサンギョウ</t>
    </rPh>
    <rPh sb="36" eb="38">
      <t>ブモン</t>
    </rPh>
    <rPh sb="39" eb="41">
      <t>セイサン</t>
    </rPh>
    <rPh sb="42" eb="44">
      <t>ユウハツ</t>
    </rPh>
    <phoneticPr fontId="4"/>
  </si>
  <si>
    <t>す。この繰り返しで生産が波及していく効果を「経済波及効果」といいます。</t>
    <rPh sb="4" eb="5">
      <t>ク</t>
    </rPh>
    <rPh sb="6" eb="7">
      <t>カエ</t>
    </rPh>
    <rPh sb="9" eb="11">
      <t>セイサン</t>
    </rPh>
    <rPh sb="12" eb="14">
      <t>ハキュウ</t>
    </rPh>
    <rPh sb="18" eb="20">
      <t>コウカ</t>
    </rPh>
    <rPh sb="22" eb="24">
      <t>ケイザイ</t>
    </rPh>
    <rPh sb="24" eb="26">
      <t>ハキュウ</t>
    </rPh>
    <rPh sb="26" eb="28">
      <t>コウカ</t>
    </rPh>
    <phoneticPr fontId="4"/>
  </si>
  <si>
    <t>　　　　　〔家計調査（総務省）１世帯当たり１か月間の収入と支出（勤労者世帯、盛岡市、年平均）〕</t>
    <phoneticPr fontId="4"/>
  </si>
  <si>
    <t>簡易分析ツールの使い方</t>
    <rPh sb="0" eb="2">
      <t>カンイ</t>
    </rPh>
    <rPh sb="2" eb="4">
      <t>ブンセキ</t>
    </rPh>
    <rPh sb="8" eb="9">
      <t>ツカ</t>
    </rPh>
    <rPh sb="10" eb="11">
      <t>カタ</t>
    </rPh>
    <phoneticPr fontId="4"/>
  </si>
  <si>
    <t>１．『利用上の注意』を読みましょう</t>
    <rPh sb="3" eb="6">
      <t>リヨウジョウ</t>
    </rPh>
    <rPh sb="7" eb="9">
      <t>チュウイ</t>
    </rPh>
    <rPh sb="11" eb="12">
      <t>ヨ</t>
    </rPh>
    <phoneticPr fontId="4"/>
  </si>
  <si>
    <t>　簡易分析ツールの使い方について、「岩手県に10億円の建設需要が発生した場合」を例に説明</t>
    <rPh sb="1" eb="3">
      <t>カンイ</t>
    </rPh>
    <rPh sb="3" eb="5">
      <t>ブンセキ</t>
    </rPh>
    <rPh sb="9" eb="10">
      <t>ツカ</t>
    </rPh>
    <rPh sb="11" eb="12">
      <t>カタ</t>
    </rPh>
    <rPh sb="18" eb="21">
      <t>イワテケン</t>
    </rPh>
    <rPh sb="24" eb="26">
      <t>オクエン</t>
    </rPh>
    <rPh sb="27" eb="29">
      <t>ケンセツ</t>
    </rPh>
    <rPh sb="29" eb="31">
      <t>ジュヨウ</t>
    </rPh>
    <rPh sb="32" eb="34">
      <t>ハッセイ</t>
    </rPh>
    <rPh sb="36" eb="38">
      <t>バアイ</t>
    </rPh>
    <rPh sb="40" eb="41">
      <t>レイ</t>
    </rPh>
    <rPh sb="42" eb="44">
      <t>セツメイ</t>
    </rPh>
    <phoneticPr fontId="4"/>
  </si>
  <si>
    <t>します。なお、説明文の中で『』で囲まれている部分はシート名です。</t>
    <rPh sb="7" eb="10">
      <t>セツメイブン</t>
    </rPh>
    <rPh sb="11" eb="12">
      <t>ナカ</t>
    </rPh>
    <rPh sb="16" eb="17">
      <t>カコ</t>
    </rPh>
    <rPh sb="22" eb="24">
      <t>ブブン</t>
    </rPh>
    <rPh sb="28" eb="29">
      <t>メイ</t>
    </rPh>
    <phoneticPr fontId="4"/>
  </si>
  <si>
    <t>　『利用上の注意』のうち「３　留意点」には、産業連関表を用いた分析において重要な基本的仮定</t>
    <rPh sb="2" eb="5">
      <t>リヨウジョウ</t>
    </rPh>
    <rPh sb="6" eb="8">
      <t>チュウイ</t>
    </rPh>
    <rPh sb="15" eb="18">
      <t>リュウイテン</t>
    </rPh>
    <rPh sb="22" eb="24">
      <t>サンギョウ</t>
    </rPh>
    <rPh sb="24" eb="26">
      <t>レンカン</t>
    </rPh>
    <rPh sb="26" eb="27">
      <t>ヒョウ</t>
    </rPh>
    <rPh sb="28" eb="29">
      <t>モチ</t>
    </rPh>
    <rPh sb="31" eb="33">
      <t>ブンセキ</t>
    </rPh>
    <rPh sb="37" eb="39">
      <t>ジュウヨウ</t>
    </rPh>
    <rPh sb="40" eb="42">
      <t>キホン</t>
    </rPh>
    <phoneticPr fontId="4"/>
  </si>
  <si>
    <t>２．分析の前に・・・</t>
    <rPh sb="2" eb="4">
      <t>ブンセキ</t>
    </rPh>
    <rPh sb="5" eb="6">
      <t>マエ</t>
    </rPh>
    <phoneticPr fontId="4"/>
  </si>
  <si>
    <t>　『利用上の注意』を読んだ後は、いよいよ分析に入ります。『入力・分析シート』を選択してください。</t>
    <rPh sb="2" eb="5">
      <t>リヨウジョウ</t>
    </rPh>
    <rPh sb="6" eb="8">
      <t>チュウイ</t>
    </rPh>
    <rPh sb="10" eb="11">
      <t>ヨ</t>
    </rPh>
    <rPh sb="13" eb="14">
      <t>アト</t>
    </rPh>
    <rPh sb="20" eb="22">
      <t>ブンセキ</t>
    </rPh>
    <rPh sb="23" eb="24">
      <t>ハイ</t>
    </rPh>
    <rPh sb="29" eb="31">
      <t>ニュウリョク</t>
    </rPh>
    <rPh sb="32" eb="34">
      <t>ブンセキ</t>
    </rPh>
    <rPh sb="39" eb="41">
      <t>センタク</t>
    </rPh>
    <phoneticPr fontId="4"/>
  </si>
  <si>
    <t>図１のように、簡易分析ツールの利用手順が記載されています。</t>
    <rPh sb="0" eb="1">
      <t>ズ</t>
    </rPh>
    <rPh sb="7" eb="9">
      <t>カンイ</t>
    </rPh>
    <rPh sb="9" eb="11">
      <t>ブンセキ</t>
    </rPh>
    <rPh sb="15" eb="17">
      <t>リヨウ</t>
    </rPh>
    <rPh sb="17" eb="19">
      <t>テジュン</t>
    </rPh>
    <rPh sb="20" eb="22">
      <t>キサイ</t>
    </rPh>
    <phoneticPr fontId="4"/>
  </si>
  <si>
    <t>３．分析してみましょう</t>
    <rPh sb="2" eb="4">
      <t>ブンセキ</t>
    </rPh>
    <phoneticPr fontId="4"/>
  </si>
  <si>
    <t>図１　『入力・分析シート』より抜粋</t>
    <rPh sb="0" eb="1">
      <t>ズ</t>
    </rPh>
    <rPh sb="4" eb="6">
      <t>ニュウリョク</t>
    </rPh>
    <rPh sb="7" eb="9">
      <t>ブンセキ</t>
    </rPh>
    <rPh sb="15" eb="17">
      <t>バッスイ</t>
    </rPh>
    <phoneticPr fontId="4"/>
  </si>
  <si>
    <t>図２　『入力・分析シート』より抜粋</t>
    <rPh sb="0" eb="1">
      <t>ズ</t>
    </rPh>
    <rPh sb="4" eb="6">
      <t>ニュウリョク</t>
    </rPh>
    <rPh sb="7" eb="9">
      <t>ブンセキ</t>
    </rPh>
    <rPh sb="15" eb="17">
      <t>バッスイ</t>
    </rPh>
    <phoneticPr fontId="4"/>
  </si>
  <si>
    <t>　図３　金額単位のリスト</t>
    <rPh sb="1" eb="2">
      <t>ズ</t>
    </rPh>
    <rPh sb="4" eb="6">
      <t>キンガク</t>
    </rPh>
    <rPh sb="6" eb="8">
      <t>タンイ</t>
    </rPh>
    <phoneticPr fontId="4"/>
  </si>
  <si>
    <t>　図４　『入力・分析シート』より抜粋</t>
    <rPh sb="1" eb="2">
      <t>ズ</t>
    </rPh>
    <rPh sb="5" eb="7">
      <t>ニュウリョク</t>
    </rPh>
    <rPh sb="8" eb="10">
      <t>ブンセキ</t>
    </rPh>
    <rPh sb="16" eb="18">
      <t>バッスイ</t>
    </rPh>
    <phoneticPr fontId="4"/>
  </si>
  <si>
    <t>　それでは、実際に数字を入力して分析してみましょう。図４は『入力・分析シート』よりデータの入力</t>
    <rPh sb="6" eb="8">
      <t>ジッサイ</t>
    </rPh>
    <rPh sb="9" eb="11">
      <t>スウジ</t>
    </rPh>
    <rPh sb="12" eb="14">
      <t>ニュウリョク</t>
    </rPh>
    <rPh sb="16" eb="18">
      <t>ブンセキ</t>
    </rPh>
    <rPh sb="26" eb="27">
      <t>ズ</t>
    </rPh>
    <rPh sb="30" eb="32">
      <t>ニュウリョク</t>
    </rPh>
    <rPh sb="33" eb="35">
      <t>ブンセキ</t>
    </rPh>
    <rPh sb="45" eb="47">
      <t>ニュウリョク</t>
    </rPh>
    <phoneticPr fontId="4"/>
  </si>
  <si>
    <t>　これでデータの入力は終了です。入力すると同時に自動で「経済波及効果」が計算されます。</t>
    <rPh sb="8" eb="10">
      <t>ニュウリョク</t>
    </rPh>
    <rPh sb="11" eb="13">
      <t>シュウリョウ</t>
    </rPh>
    <rPh sb="16" eb="18">
      <t>ニュウリョク</t>
    </rPh>
    <rPh sb="21" eb="23">
      <t>ドウジ</t>
    </rPh>
    <rPh sb="24" eb="26">
      <t>ジドウ</t>
    </rPh>
    <rPh sb="28" eb="30">
      <t>ケイザイ</t>
    </rPh>
    <rPh sb="30" eb="32">
      <t>ハキュウ</t>
    </rPh>
    <rPh sb="32" eb="34">
      <t>コウカ</t>
    </rPh>
    <rPh sb="36" eb="38">
      <t>ケイサン</t>
    </rPh>
    <phoneticPr fontId="4"/>
  </si>
  <si>
    <t>４．分析結果を見てみましょう</t>
    <rPh sb="2" eb="4">
      <t>ブンセキ</t>
    </rPh>
    <rPh sb="4" eb="6">
      <t>ケッカ</t>
    </rPh>
    <rPh sb="7" eb="8">
      <t>ミ</t>
    </rPh>
    <phoneticPr fontId="4"/>
  </si>
  <si>
    <t>　それでは分析した結果を見てみましょう。『分析結果』シートを選択してください。</t>
    <rPh sb="5" eb="7">
      <t>ブンセキ</t>
    </rPh>
    <rPh sb="9" eb="11">
      <t>ケッカ</t>
    </rPh>
    <rPh sb="12" eb="13">
      <t>ミ</t>
    </rPh>
    <rPh sb="21" eb="23">
      <t>ブンセキ</t>
    </rPh>
    <rPh sb="23" eb="25">
      <t>ケッカ</t>
    </rPh>
    <rPh sb="30" eb="32">
      <t>センタク</t>
    </rPh>
    <phoneticPr fontId="4"/>
  </si>
  <si>
    <t>　図５　『分析結果』シート</t>
    <rPh sb="1" eb="2">
      <t>ズ</t>
    </rPh>
    <rPh sb="5" eb="7">
      <t>ブンセキ</t>
    </rPh>
    <rPh sb="7" eb="9">
      <t>ケッカ</t>
    </rPh>
    <phoneticPr fontId="4"/>
  </si>
  <si>
    <t>　図５のように、計算結果が表示されます。仕上げとして「分析タイトル（①）」と「この分析について</t>
    <rPh sb="1" eb="2">
      <t>ズ</t>
    </rPh>
    <rPh sb="8" eb="10">
      <t>ケイサン</t>
    </rPh>
    <rPh sb="10" eb="12">
      <t>ケッカ</t>
    </rPh>
    <rPh sb="13" eb="15">
      <t>ヒョウジ</t>
    </rPh>
    <phoneticPr fontId="4"/>
  </si>
  <si>
    <t>（②）」の説明を入力することができます。それぞれ、どういった分析を行ったか分かるように入力す</t>
    <phoneticPr fontId="4"/>
  </si>
  <si>
    <t>　なお、『分析結果』シートには他にも「結果の読み方（図６）」、波及の流れを図で説明する「フロー</t>
    <rPh sb="5" eb="7">
      <t>ブンセキ</t>
    </rPh>
    <rPh sb="7" eb="9">
      <t>ケッカ</t>
    </rPh>
    <rPh sb="15" eb="16">
      <t>ホカ</t>
    </rPh>
    <rPh sb="19" eb="21">
      <t>ケッカ</t>
    </rPh>
    <rPh sb="22" eb="23">
      <t>ヨ</t>
    </rPh>
    <rPh sb="24" eb="25">
      <t>カタ</t>
    </rPh>
    <rPh sb="26" eb="27">
      <t>ズ</t>
    </rPh>
    <rPh sb="31" eb="33">
      <t>ハキュウ</t>
    </rPh>
    <rPh sb="34" eb="35">
      <t>ナガ</t>
    </rPh>
    <rPh sb="37" eb="38">
      <t>ズ</t>
    </rPh>
    <rPh sb="39" eb="41">
      <t>セツメイ</t>
    </rPh>
    <phoneticPr fontId="4"/>
  </si>
  <si>
    <t>結果を利用する際に活用してください。</t>
    <rPh sb="0" eb="2">
      <t>ケッカ</t>
    </rPh>
    <rPh sb="3" eb="5">
      <t>リヨウ</t>
    </rPh>
    <rPh sb="7" eb="8">
      <t>サイ</t>
    </rPh>
    <rPh sb="9" eb="11">
      <t>カツヨウ</t>
    </rPh>
    <phoneticPr fontId="4"/>
  </si>
  <si>
    <t>　図６　結果の読み方</t>
    <rPh sb="1" eb="2">
      <t>ズ</t>
    </rPh>
    <rPh sb="4" eb="6">
      <t>ケッカ</t>
    </rPh>
    <rPh sb="7" eb="8">
      <t>ヨ</t>
    </rPh>
    <rPh sb="9" eb="10">
      <t>カタ</t>
    </rPh>
    <phoneticPr fontId="4"/>
  </si>
  <si>
    <t>　図７　フローチャート</t>
    <rPh sb="1" eb="2">
      <t>ズ</t>
    </rPh>
    <phoneticPr fontId="4"/>
  </si>
  <si>
    <t>　図８　用語等の説明</t>
    <rPh sb="1" eb="2">
      <t>ズ</t>
    </rPh>
    <rPh sb="4" eb="6">
      <t>ヨウゴ</t>
    </rPh>
    <rPh sb="6" eb="7">
      <t>トウ</t>
    </rPh>
    <rPh sb="8" eb="10">
      <t>セツメイ</t>
    </rPh>
    <phoneticPr fontId="4"/>
  </si>
  <si>
    <t>チャート（図７）」及び簡易分析ツールで使われている「用語等の説明（図８）」もありますので、分析</t>
    <rPh sb="5" eb="6">
      <t>ズ</t>
    </rPh>
    <rPh sb="9" eb="10">
      <t>オヨ</t>
    </rPh>
    <rPh sb="11" eb="13">
      <t>カンイ</t>
    </rPh>
    <rPh sb="13" eb="15">
      <t>ブンセキ</t>
    </rPh>
    <rPh sb="19" eb="20">
      <t>ツカ</t>
    </rPh>
    <rPh sb="26" eb="28">
      <t>ヨウゴ</t>
    </rPh>
    <rPh sb="28" eb="29">
      <t>トウ</t>
    </rPh>
    <rPh sb="30" eb="32">
      <t>セツメイ</t>
    </rPh>
    <rPh sb="33" eb="34">
      <t>ズ</t>
    </rPh>
    <rPh sb="45" eb="47">
      <t>ブンセキ</t>
    </rPh>
    <phoneticPr fontId="4"/>
  </si>
  <si>
    <t>済波及効果簡易分析ツール（以下、簡易分析ツール）』を作成しました。</t>
    <rPh sb="0" eb="1">
      <t>スミ</t>
    </rPh>
    <rPh sb="1" eb="3">
      <t>ハキュウ</t>
    </rPh>
    <rPh sb="3" eb="5">
      <t>コウカ</t>
    </rPh>
    <rPh sb="5" eb="7">
      <t>カンイ</t>
    </rPh>
    <rPh sb="7" eb="9">
      <t>ブンセキ</t>
    </rPh>
    <rPh sb="13" eb="15">
      <t>イカ</t>
    </rPh>
    <rPh sb="16" eb="18">
      <t>カンイ</t>
    </rPh>
    <rPh sb="18" eb="20">
      <t>ブンセキ</t>
    </rPh>
    <rPh sb="26" eb="28">
      <t>サクセイ</t>
    </rPh>
    <phoneticPr fontId="4"/>
  </si>
  <si>
    <t>県内で発生した需要をどれだけ県内の生産で賄えるかを表したもので、「１－（移輸入÷県内需要合計）」で求められる。</t>
    <rPh sb="36" eb="39">
      <t>イユニュウ</t>
    </rPh>
    <rPh sb="40" eb="42">
      <t>ケンナイ</t>
    </rPh>
    <rPh sb="42" eb="44">
      <t>ジュヨウ</t>
    </rPh>
    <rPh sb="44" eb="46">
      <t>ゴウケイ</t>
    </rPh>
    <rPh sb="49" eb="50">
      <t>モト</t>
    </rPh>
    <phoneticPr fontId="4"/>
  </si>
  <si>
    <t>各産業部門の県内生産額のうち、その部門の粗付加価値額の割合で、「粗付加価値額÷県内生産額」で求められる。</t>
    <rPh sb="0" eb="3">
      <t>カクサンギョウ</t>
    </rPh>
    <rPh sb="3" eb="5">
      <t>ブモン</t>
    </rPh>
    <rPh sb="6" eb="8">
      <t>ケンナイ</t>
    </rPh>
    <rPh sb="8" eb="11">
      <t>セイサンガク</t>
    </rPh>
    <rPh sb="17" eb="19">
      <t>ブモン</t>
    </rPh>
    <rPh sb="20" eb="25">
      <t>ソフカカチ</t>
    </rPh>
    <rPh sb="25" eb="26">
      <t>ガク</t>
    </rPh>
    <rPh sb="27" eb="29">
      <t>ワリアイ</t>
    </rPh>
    <rPh sb="32" eb="37">
      <t>ソフカカチ</t>
    </rPh>
    <rPh sb="37" eb="38">
      <t>ガク</t>
    </rPh>
    <rPh sb="39" eb="41">
      <t>ケンナイ</t>
    </rPh>
    <rPh sb="41" eb="44">
      <t>セイサンガク</t>
    </rPh>
    <rPh sb="46" eb="47">
      <t>モト</t>
    </rPh>
    <phoneticPr fontId="4"/>
  </si>
  <si>
    <t>各産業部門の県内生産額のうち、その部門の雇用者所得額の割合で、「雇用者所得額÷県内生産額」で求められる。</t>
    <rPh sb="0" eb="3">
      <t>カクサンギョウ</t>
    </rPh>
    <rPh sb="3" eb="5">
      <t>ブモン</t>
    </rPh>
    <rPh sb="6" eb="8">
      <t>ケンナイ</t>
    </rPh>
    <rPh sb="8" eb="11">
      <t>セイサンガク</t>
    </rPh>
    <rPh sb="17" eb="19">
      <t>ブモン</t>
    </rPh>
    <rPh sb="20" eb="23">
      <t>コヨウシャ</t>
    </rPh>
    <rPh sb="23" eb="25">
      <t>ショトク</t>
    </rPh>
    <rPh sb="25" eb="26">
      <t>ガク</t>
    </rPh>
    <rPh sb="27" eb="29">
      <t>ワリアイ</t>
    </rPh>
    <rPh sb="32" eb="35">
      <t>コヨウシャ</t>
    </rPh>
    <rPh sb="35" eb="37">
      <t>ショトク</t>
    </rPh>
    <rPh sb="37" eb="38">
      <t>ガク</t>
    </rPh>
    <rPh sb="39" eb="41">
      <t>ケンナイ</t>
    </rPh>
    <rPh sb="41" eb="44">
      <t>セイサンガク</t>
    </rPh>
    <rPh sb="46" eb="47">
      <t>モト</t>
    </rPh>
    <phoneticPr fontId="4"/>
  </si>
  <si>
    <t>原材料費（Ｉ）のうち、県内で発生する需要額で、「原材料費（Ｉ）×県内自給率（Ｊ）」で求められる。</t>
    <rPh sb="0" eb="3">
      <t>ゲンザイリョウ</t>
    </rPh>
    <rPh sb="3" eb="4">
      <t>ヒ</t>
    </rPh>
    <rPh sb="11" eb="13">
      <t>ケンナイ</t>
    </rPh>
    <rPh sb="14" eb="16">
      <t>ハッセイ</t>
    </rPh>
    <rPh sb="18" eb="20">
      <t>ジュヨウ</t>
    </rPh>
    <rPh sb="20" eb="21">
      <t>ガク</t>
    </rPh>
    <rPh sb="24" eb="27">
      <t>ゲンザイリョウ</t>
    </rPh>
    <rPh sb="27" eb="28">
      <t>ヒ</t>
    </rPh>
    <rPh sb="32" eb="34">
      <t>ケンナイ</t>
    </rPh>
    <rPh sb="34" eb="37">
      <t>ジキュウリツ</t>
    </rPh>
    <rPh sb="42" eb="43">
      <t>モト</t>
    </rPh>
    <phoneticPr fontId="4"/>
  </si>
  <si>
    <t>ある部門の従業者総数を当該部門の県内生産額で除したもので、増加する県内生産額に就業係数（Ｐ）を乗ずることで、県内生</t>
    <rPh sb="2" eb="4">
      <t>ブモン</t>
    </rPh>
    <rPh sb="5" eb="8">
      <t>ジュウギョウシャ</t>
    </rPh>
    <rPh sb="8" eb="10">
      <t>ソウスウ</t>
    </rPh>
    <rPh sb="11" eb="13">
      <t>トウガイ</t>
    </rPh>
    <rPh sb="13" eb="15">
      <t>ブモン</t>
    </rPh>
    <rPh sb="16" eb="18">
      <t>ケンナイ</t>
    </rPh>
    <rPh sb="18" eb="21">
      <t>セイサンガク</t>
    </rPh>
    <rPh sb="22" eb="23">
      <t>ジョ</t>
    </rPh>
    <rPh sb="29" eb="31">
      <t>ゾウカ</t>
    </rPh>
    <rPh sb="33" eb="35">
      <t>ケンナイ</t>
    </rPh>
    <rPh sb="35" eb="37">
      <t>セイサン</t>
    </rPh>
    <rPh sb="47" eb="48">
      <t>ジョウ</t>
    </rPh>
    <rPh sb="54" eb="56">
      <t>ケンナイ</t>
    </rPh>
    <phoneticPr fontId="4"/>
  </si>
  <si>
    <t>　産額の増加によって誘発される労働力需要を求めることができる。</t>
    <rPh sb="10" eb="12">
      <t>ユウハツ</t>
    </rPh>
    <rPh sb="15" eb="18">
      <t>ロウドウリョク</t>
    </rPh>
    <rPh sb="18" eb="20">
      <t>ジュヨウ</t>
    </rPh>
    <rPh sb="21" eb="22">
      <t>モト</t>
    </rPh>
    <phoneticPr fontId="4"/>
  </si>
  <si>
    <t>ある部門の有給役員数、常用雇用者数及び臨時・日雇雇用者数の計を当該部門の県内生産額で除したもので、増加する県内</t>
    <rPh sb="2" eb="4">
      <t>ブモン</t>
    </rPh>
    <rPh sb="5" eb="7">
      <t>ユウキュウ</t>
    </rPh>
    <rPh sb="7" eb="9">
      <t>ヤクイン</t>
    </rPh>
    <rPh sb="9" eb="10">
      <t>スウ</t>
    </rPh>
    <rPh sb="11" eb="13">
      <t>ジョウヨウ</t>
    </rPh>
    <rPh sb="13" eb="16">
      <t>コヨウシャ</t>
    </rPh>
    <rPh sb="16" eb="17">
      <t>スウ</t>
    </rPh>
    <rPh sb="17" eb="18">
      <t>オヨ</t>
    </rPh>
    <rPh sb="19" eb="21">
      <t>リンジ</t>
    </rPh>
    <rPh sb="22" eb="24">
      <t>ヒヤトイ</t>
    </rPh>
    <rPh sb="24" eb="27">
      <t>コヨウシャ</t>
    </rPh>
    <rPh sb="27" eb="28">
      <t>スウ</t>
    </rPh>
    <rPh sb="29" eb="30">
      <t>ケイ</t>
    </rPh>
    <rPh sb="31" eb="33">
      <t>トウガイ</t>
    </rPh>
    <rPh sb="33" eb="35">
      <t>ブモン</t>
    </rPh>
    <rPh sb="36" eb="38">
      <t>ケンナイ</t>
    </rPh>
    <rPh sb="38" eb="41">
      <t>セイサンガク</t>
    </rPh>
    <rPh sb="42" eb="43">
      <t>ジョ</t>
    </rPh>
    <rPh sb="49" eb="51">
      <t>ゾウカ</t>
    </rPh>
    <rPh sb="53" eb="55">
      <t>ケンナイ</t>
    </rPh>
    <phoneticPr fontId="4"/>
  </si>
  <si>
    <t>　生産額に雇用係数（Ｒ）を乗ずることで、県内生産額の増加によって誘発される労働力需要を求めることができる。</t>
    <rPh sb="8" eb="9">
      <t>スウ</t>
    </rPh>
    <rPh sb="13" eb="14">
      <t>ジョウ</t>
    </rPh>
    <rPh sb="20" eb="22">
      <t>ケンナイ</t>
    </rPh>
    <rPh sb="22" eb="24">
      <t>セイサン</t>
    </rPh>
    <rPh sb="24" eb="25">
      <t>ガク</t>
    </rPh>
    <rPh sb="26" eb="28">
      <t>ゾウカ</t>
    </rPh>
    <rPh sb="32" eb="34">
      <t>ユウハツ</t>
    </rPh>
    <rPh sb="37" eb="40">
      <t>ロウドウリョク</t>
    </rPh>
    <rPh sb="40" eb="42">
      <t>ジュヨウ</t>
    </rPh>
    <rPh sb="43" eb="44">
      <t>モト</t>
    </rPh>
    <phoneticPr fontId="4"/>
  </si>
  <si>
    <t>増加する県内生産額から誘発される就業者数で、「増加する県内生産額×就業係数（Ｐ）」で求められる。ただし、設備の増強や</t>
    <rPh sb="0" eb="2">
      <t>ゾウカ</t>
    </rPh>
    <rPh sb="4" eb="6">
      <t>ケンナイ</t>
    </rPh>
    <rPh sb="6" eb="8">
      <t>セイサン</t>
    </rPh>
    <rPh sb="8" eb="9">
      <t>ガク</t>
    </rPh>
    <rPh sb="11" eb="13">
      <t>ユウハツ</t>
    </rPh>
    <rPh sb="16" eb="19">
      <t>シュウギョウシャ</t>
    </rPh>
    <rPh sb="19" eb="20">
      <t>スウ</t>
    </rPh>
    <rPh sb="23" eb="25">
      <t>ゾウカ</t>
    </rPh>
    <rPh sb="27" eb="29">
      <t>ケンナイ</t>
    </rPh>
    <rPh sb="29" eb="32">
      <t>セイサンガク</t>
    </rPh>
    <rPh sb="42" eb="43">
      <t>モト</t>
    </rPh>
    <phoneticPr fontId="4"/>
  </si>
  <si>
    <t>　就業時間の延長などで労働力が補われることも考えられるため、実際の就業者数が増加するとは限らない。</t>
    <phoneticPr fontId="4"/>
  </si>
  <si>
    <t>　就業時間の延長などで労働力が補われることも考えられるため、実際の雇用者数が増加するとは限らない。</t>
    <rPh sb="33" eb="36">
      <t>コヨウシャ</t>
    </rPh>
    <rPh sb="36" eb="37">
      <t>スウ</t>
    </rPh>
    <phoneticPr fontId="4"/>
  </si>
  <si>
    <t>増加する県内生産額から誘発される雇用者数で、「増加する県内生産額×雇用係数（Ｒ）」で求められる。ただし、設備の増強や</t>
    <rPh sb="0" eb="2">
      <t>ゾウカ</t>
    </rPh>
    <rPh sb="4" eb="6">
      <t>ケンナイ</t>
    </rPh>
    <rPh sb="6" eb="9">
      <t>セイサンガク</t>
    </rPh>
    <rPh sb="11" eb="13">
      <t>ユウハツ</t>
    </rPh>
    <rPh sb="16" eb="19">
      <t>コヨウシャ</t>
    </rPh>
    <rPh sb="19" eb="20">
      <t>スウ</t>
    </rPh>
    <rPh sb="23" eb="25">
      <t>ゾウカ</t>
    </rPh>
    <rPh sb="27" eb="29">
      <t>ケンナイ</t>
    </rPh>
    <rPh sb="29" eb="32">
      <t>セイサンガク</t>
    </rPh>
    <rPh sb="33" eb="35">
      <t>コヨウ</t>
    </rPh>
    <rPh sb="35" eb="37">
      <t>ケイスウ</t>
    </rPh>
    <rPh sb="42" eb="43">
      <t>モト</t>
    </rPh>
    <rPh sb="52" eb="54">
      <t>セツビ</t>
    </rPh>
    <rPh sb="55" eb="57">
      <t>ゾウキョウ</t>
    </rPh>
    <phoneticPr fontId="4"/>
  </si>
  <si>
    <t>第一次波及効果の雇用者所得誘発額で、「直接効果による雇用者所得誘発額（Ｇ）＋間接効果による雇用者所得誘発額（Ｏ）」</t>
    <rPh sb="19" eb="21">
      <t>チョクセツ</t>
    </rPh>
    <rPh sb="21" eb="23">
      <t>コウカ</t>
    </rPh>
    <rPh sb="26" eb="29">
      <t>コヨウシャ</t>
    </rPh>
    <rPh sb="29" eb="31">
      <t>ショトク</t>
    </rPh>
    <rPh sb="31" eb="33">
      <t>ユウハツ</t>
    </rPh>
    <rPh sb="33" eb="34">
      <t>ガク</t>
    </rPh>
    <rPh sb="38" eb="40">
      <t>カンセツ</t>
    </rPh>
    <rPh sb="40" eb="42">
      <t>コウカ</t>
    </rPh>
    <rPh sb="45" eb="48">
      <t>コヨウシャ</t>
    </rPh>
    <rPh sb="48" eb="50">
      <t>ショトク</t>
    </rPh>
    <rPh sb="50" eb="52">
      <t>ユウハツ</t>
    </rPh>
    <rPh sb="52" eb="53">
      <t>ガク</t>
    </rPh>
    <phoneticPr fontId="4"/>
  </si>
  <si>
    <t>　で求められる。</t>
    <rPh sb="2" eb="3">
      <t>モト</t>
    </rPh>
    <phoneticPr fontId="4"/>
  </si>
  <si>
    <t>　らないが、簡易分析シートでは、産業連関表の「民間消費支出」部門の産業別構成比を用いて振り分けている。</t>
    <rPh sb="6" eb="8">
      <t>カンイ</t>
    </rPh>
    <rPh sb="8" eb="10">
      <t>ブンセキ</t>
    </rPh>
    <rPh sb="16" eb="18">
      <t>サンギョウ</t>
    </rPh>
    <rPh sb="18" eb="20">
      <t>レンカン</t>
    </rPh>
    <rPh sb="20" eb="21">
      <t>ヒョウ</t>
    </rPh>
    <rPh sb="23" eb="25">
      <t>ミンカン</t>
    </rPh>
    <rPh sb="25" eb="27">
      <t>ショウヒ</t>
    </rPh>
    <rPh sb="27" eb="29">
      <t>シシュツ</t>
    </rPh>
    <rPh sb="30" eb="32">
      <t>ブモン</t>
    </rPh>
    <rPh sb="33" eb="35">
      <t>サンギョウ</t>
    </rPh>
    <rPh sb="35" eb="36">
      <t>ベツ</t>
    </rPh>
    <rPh sb="36" eb="39">
      <t>コウセイヒ</t>
    </rPh>
    <rPh sb="40" eb="41">
      <t>モチ</t>
    </rPh>
    <rPh sb="43" eb="44">
      <t>フ</t>
    </rPh>
    <rPh sb="45" eb="46">
      <t>ワ</t>
    </rPh>
    <phoneticPr fontId="4"/>
  </si>
  <si>
    <t>消費需要増加額（Ｘ）のうち、県内で発生する需要額で、「消費需要増加額（Ｘ）×県内自給率（Ｙ）」で求められる。</t>
    <rPh sb="0" eb="2">
      <t>ショウヒ</t>
    </rPh>
    <rPh sb="2" eb="4">
      <t>ジュヨウ</t>
    </rPh>
    <rPh sb="4" eb="6">
      <t>ゾウカ</t>
    </rPh>
    <rPh sb="6" eb="7">
      <t>ガク</t>
    </rPh>
    <rPh sb="14" eb="16">
      <t>ケンナイ</t>
    </rPh>
    <rPh sb="17" eb="19">
      <t>ハッセイ</t>
    </rPh>
    <rPh sb="21" eb="23">
      <t>ジュヨウ</t>
    </rPh>
    <rPh sb="23" eb="24">
      <t>ガク</t>
    </rPh>
    <rPh sb="27" eb="29">
      <t>ショウヒ</t>
    </rPh>
    <rPh sb="29" eb="31">
      <t>ジュヨウ</t>
    </rPh>
    <rPh sb="31" eb="33">
      <t>ゾウカ</t>
    </rPh>
    <rPh sb="33" eb="34">
      <t>ガク</t>
    </rPh>
    <rPh sb="38" eb="40">
      <t>ケンナイ</t>
    </rPh>
    <rPh sb="40" eb="43">
      <t>ジキュウリツ</t>
    </rPh>
    <rPh sb="48" eb="49">
      <t>モト</t>
    </rPh>
    <phoneticPr fontId="4"/>
  </si>
  <si>
    <t>利用上の注意</t>
    <rPh sb="0" eb="2">
      <t>リヨウ</t>
    </rPh>
    <rPh sb="2" eb="3">
      <t>ジョウ</t>
    </rPh>
    <rPh sb="4" eb="6">
      <t>チュウイ</t>
    </rPh>
    <phoneticPr fontId="4"/>
  </si>
  <si>
    <t>や前提条件が書かれていますので、必ずご覧ください。</t>
    <rPh sb="1" eb="3">
      <t>ゼンテイ</t>
    </rPh>
    <rPh sb="3" eb="5">
      <t>ジョウケン</t>
    </rPh>
    <rPh sb="6" eb="7">
      <t>カ</t>
    </rPh>
    <rPh sb="16" eb="17">
      <t>カナラ</t>
    </rPh>
    <rPh sb="19" eb="20">
      <t>ラン</t>
    </rPh>
    <phoneticPr fontId="4"/>
  </si>
  <si>
    <t>　分で推計した数字や何年か分の平均値をとるなど、任意の数字を入力しても差し支えありません。</t>
    <rPh sb="3" eb="5">
      <t>スイケイ</t>
    </rPh>
    <rPh sb="7" eb="9">
      <t>スウジ</t>
    </rPh>
    <rPh sb="10" eb="12">
      <t>ナンネン</t>
    </rPh>
    <rPh sb="13" eb="14">
      <t>ブン</t>
    </rPh>
    <rPh sb="15" eb="17">
      <t>ヘイキン</t>
    </rPh>
    <rPh sb="17" eb="18">
      <t>チ</t>
    </rPh>
    <rPh sb="24" eb="26">
      <t>ニンイ</t>
    </rPh>
    <rPh sb="35" eb="36">
      <t>サ</t>
    </rPh>
    <rPh sb="37" eb="38">
      <t>ツカ</t>
    </rPh>
    <phoneticPr fontId="4"/>
  </si>
  <si>
    <t>① 最初に、消費転換係数を入力します。消費転換係数は「第二次波及効果」の計算に使用します。</t>
    <rPh sb="2" eb="4">
      <t>サイショ</t>
    </rPh>
    <rPh sb="6" eb="8">
      <t>ショウヒ</t>
    </rPh>
    <rPh sb="8" eb="10">
      <t>テンカン</t>
    </rPh>
    <rPh sb="10" eb="12">
      <t>ケイスウ</t>
    </rPh>
    <rPh sb="13" eb="15">
      <t>ニュウリョク</t>
    </rPh>
    <rPh sb="19" eb="21">
      <t>ショウヒ</t>
    </rPh>
    <rPh sb="21" eb="23">
      <t>テンカン</t>
    </rPh>
    <rPh sb="23" eb="25">
      <t>ケイスウ</t>
    </rPh>
    <rPh sb="27" eb="28">
      <t>ダイ</t>
    </rPh>
    <rPh sb="28" eb="30">
      <t>ニジ</t>
    </rPh>
    <rPh sb="30" eb="32">
      <t>ハキュウ</t>
    </rPh>
    <rPh sb="32" eb="34">
      <t>コウカ</t>
    </rPh>
    <rPh sb="36" eb="38">
      <t>ケイサン</t>
    </rPh>
    <rPh sb="39" eb="41">
      <t>シヨウ</t>
    </rPh>
    <phoneticPr fontId="4"/>
  </si>
  <si>
    <t>②　次に、金額の単位について、図３のように億円、百万円、千円または</t>
    <rPh sb="2" eb="3">
      <t>ツギ</t>
    </rPh>
    <rPh sb="5" eb="7">
      <t>キンガク</t>
    </rPh>
    <rPh sb="8" eb="10">
      <t>タンイ</t>
    </rPh>
    <rPh sb="15" eb="16">
      <t>ズ</t>
    </rPh>
    <phoneticPr fontId="4"/>
  </si>
  <si>
    <t>　円のいずれかをリストから選択してください。なお、計算上の端数処理の</t>
    <rPh sb="13" eb="15">
      <t>センタク</t>
    </rPh>
    <phoneticPr fontId="4"/>
  </si>
  <si>
    <t>　関係で、例えば同じ100万円を入力する場合でも、「１百万円」と「1,000</t>
    <phoneticPr fontId="4"/>
  </si>
  <si>
    <t>　千円」では計算結果が異なる場合があります。</t>
    <phoneticPr fontId="4"/>
  </si>
  <si>
    <t>③　最後に、需要増加額を入力します。今回の例では「10億円の建設需要」が需要増加額となりま</t>
    <rPh sb="2" eb="4">
      <t>サイゴ</t>
    </rPh>
    <rPh sb="6" eb="8">
      <t>ジュヨウ</t>
    </rPh>
    <rPh sb="8" eb="10">
      <t>ゾウカ</t>
    </rPh>
    <rPh sb="10" eb="11">
      <t>ガク</t>
    </rPh>
    <rPh sb="12" eb="14">
      <t>ニュウリョク</t>
    </rPh>
    <rPh sb="18" eb="20">
      <t>コンカイ</t>
    </rPh>
    <rPh sb="21" eb="22">
      <t>レイ</t>
    </rPh>
    <rPh sb="27" eb="29">
      <t>オクエン</t>
    </rPh>
    <rPh sb="30" eb="32">
      <t>ケンセツ</t>
    </rPh>
    <rPh sb="32" eb="34">
      <t>ジュヨウ</t>
    </rPh>
    <rPh sb="36" eb="38">
      <t>ジュヨウ</t>
    </rPh>
    <rPh sb="38" eb="40">
      <t>ゾウカ</t>
    </rPh>
    <rPh sb="40" eb="41">
      <t>ガク</t>
    </rPh>
    <phoneticPr fontId="4"/>
  </si>
  <si>
    <t>　す。なお、入力の際は②で選んだ単位に合わせて入力しましょう。</t>
    <rPh sb="6" eb="8">
      <t>ニュウリョク</t>
    </rPh>
    <rPh sb="9" eb="10">
      <t>サイ</t>
    </rPh>
    <rPh sb="13" eb="14">
      <t>エラ</t>
    </rPh>
    <rPh sb="16" eb="18">
      <t>タンイ</t>
    </rPh>
    <rPh sb="19" eb="20">
      <t>ア</t>
    </rPh>
    <rPh sb="23" eb="25">
      <t>ニュウリョク</t>
    </rPh>
    <phoneticPr fontId="4"/>
  </si>
  <si>
    <t>　需要増加額を入力すると、『分析結果』シートに分析の結果が表示されます。</t>
    <rPh sb="1" eb="3">
      <t>ジュヨウ</t>
    </rPh>
    <rPh sb="3" eb="5">
      <t>ゾウカ</t>
    </rPh>
    <rPh sb="5" eb="6">
      <t>ガク</t>
    </rPh>
    <rPh sb="7" eb="9">
      <t>ニュウリョク</t>
    </rPh>
    <rPh sb="14" eb="16">
      <t>ブンセキ</t>
    </rPh>
    <rPh sb="16" eb="18">
      <t>ケッカ</t>
    </rPh>
    <rPh sb="23" eb="25">
      <t>ブンセキ</t>
    </rPh>
    <rPh sb="26" eb="28">
      <t>ケッカ</t>
    </rPh>
    <rPh sb="29" eb="31">
      <t>ヒョウジ</t>
    </rPh>
    <phoneticPr fontId="4"/>
  </si>
  <si>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</si>
  <si>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</si>
  <si>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</si>
  <si>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</si>
  <si>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</si>
  <si>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</si>
  <si>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</si>
  <si>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</si>
  <si>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</si>
  <si>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</si>
  <si>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</si>
  <si>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</si>
  <si>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</si>
  <si>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</si>
  <si>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</si>
  <si>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</si>
  <si>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</si>
  <si>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</si>
  <si>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</si>
  <si>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</si>
  <si>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</si>
  <si>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</si>
  <si>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</si>
  <si>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</si>
  <si>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</si>
  <si>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</si>
  <si>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</si>
  <si>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</si>
  <si>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</si>
  <si>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</si>
  <si>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</si>
  <si>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</si>
  <si>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</si>
  <si>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</si>
  <si>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</si>
  <si>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</si>
  <si>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</si>
  <si>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50</t>
  </si>
  <si>
    <t>平成24年</t>
    <rPh sb="0" eb="2">
      <t>ヘイセイ</t>
    </rPh>
    <rPh sb="4" eb="5">
      <t>ネン</t>
    </rPh>
    <phoneticPr fontId="4"/>
  </si>
  <si>
    <t>　簡易分析ツールについてのお問い合わせは、下記あてにお願いします。</t>
    <rPh sb="1" eb="3">
      <t>カンイ</t>
    </rPh>
    <rPh sb="3" eb="5">
      <t>ブンセキ</t>
    </rPh>
    <rPh sb="14" eb="15">
      <t>ト</t>
    </rPh>
    <rPh sb="16" eb="17">
      <t>ア</t>
    </rPh>
    <rPh sb="21" eb="23">
      <t>カキ</t>
    </rPh>
    <rPh sb="27" eb="28">
      <t>ネガ</t>
    </rPh>
    <phoneticPr fontId="4"/>
  </si>
  <si>
    <t xml:space="preserve"> が必要な部分を抜粋したものです。</t>
    <phoneticPr fontId="4"/>
  </si>
  <si>
    <t>産業連関表では、生産は最終需要によって誘発されると考えられている。簡易分析シートにおいても、最終需要の増加（減少）</t>
    <rPh sb="0" eb="2">
      <t>サンギョウ</t>
    </rPh>
    <rPh sb="2" eb="4">
      <t>レンカン</t>
    </rPh>
    <rPh sb="4" eb="5">
      <t>ヒョウ</t>
    </rPh>
    <rPh sb="8" eb="10">
      <t>セイサン</t>
    </rPh>
    <rPh sb="11" eb="13">
      <t>サイシュウ</t>
    </rPh>
    <rPh sb="13" eb="15">
      <t>ジュヨウ</t>
    </rPh>
    <rPh sb="19" eb="21">
      <t>ユウハツ</t>
    </rPh>
    <rPh sb="25" eb="26">
      <t>カンガ</t>
    </rPh>
    <rPh sb="33" eb="35">
      <t>カンイ</t>
    </rPh>
    <rPh sb="35" eb="37">
      <t>ブンセキ</t>
    </rPh>
    <rPh sb="46" eb="48">
      <t>サイシュウ</t>
    </rPh>
    <phoneticPr fontId="4"/>
  </si>
  <si>
    <t>　によって、県内の生産がどれだけ増加（減少）するかを簡易的に分析することができる。なお、最終需要は消費、投資及び移輸</t>
    <rPh sb="6" eb="8">
      <t>ケンナイ</t>
    </rPh>
    <rPh sb="9" eb="11">
      <t>セイサン</t>
    </rPh>
    <rPh sb="16" eb="18">
      <t>ゾウカ</t>
    </rPh>
    <rPh sb="19" eb="21">
      <t>ゲンショウ</t>
    </rPh>
    <rPh sb="26" eb="28">
      <t>カンイ</t>
    </rPh>
    <rPh sb="28" eb="29">
      <t>テキ</t>
    </rPh>
    <rPh sb="30" eb="32">
      <t>ブンセキ</t>
    </rPh>
    <rPh sb="44" eb="46">
      <t>サイシュウ</t>
    </rPh>
    <rPh sb="46" eb="48">
      <t>ジュヨウ</t>
    </rPh>
    <rPh sb="49" eb="51">
      <t>ショウヒ</t>
    </rPh>
    <phoneticPr fontId="4"/>
  </si>
  <si>
    <t>　出で構成される。</t>
    <rPh sb="1" eb="2">
      <t>デ</t>
    </rPh>
    <rPh sb="3" eb="5">
      <t>コウセイ</t>
    </rPh>
    <phoneticPr fontId="4"/>
  </si>
  <si>
    <t>需要増加額（Ａ）のうち、県内で発生する需要額で、直接支出先の生産額となる。「需要増加額（Ａ）×県内自給率（Ｂ）」で求め</t>
    <rPh sb="0" eb="2">
      <t>ジュヨウ</t>
    </rPh>
    <rPh sb="2" eb="4">
      <t>ゾウカ</t>
    </rPh>
    <rPh sb="4" eb="5">
      <t>ガク</t>
    </rPh>
    <rPh sb="12" eb="14">
      <t>ケンナイ</t>
    </rPh>
    <rPh sb="15" eb="17">
      <t>ハッセイ</t>
    </rPh>
    <rPh sb="19" eb="21">
      <t>ジュヨウ</t>
    </rPh>
    <rPh sb="21" eb="22">
      <t>ガク</t>
    </rPh>
    <rPh sb="24" eb="26">
      <t>チョクセツ</t>
    </rPh>
    <rPh sb="26" eb="28">
      <t>シシュツ</t>
    </rPh>
    <rPh sb="28" eb="29">
      <t>サキ</t>
    </rPh>
    <rPh sb="30" eb="33">
      <t>セイサンガク</t>
    </rPh>
    <rPh sb="38" eb="40">
      <t>ジュヨウ</t>
    </rPh>
    <rPh sb="40" eb="42">
      <t>ゾウカ</t>
    </rPh>
    <rPh sb="42" eb="43">
      <t>ガク</t>
    </rPh>
    <rPh sb="47" eb="49">
      <t>ケンナイ</t>
    </rPh>
    <rPh sb="49" eb="52">
      <t>ジキュウリツ</t>
    </rPh>
    <rPh sb="57" eb="58">
      <t>モト</t>
    </rPh>
    <phoneticPr fontId="4"/>
  </si>
  <si>
    <t>　られる。</t>
    <phoneticPr fontId="4"/>
  </si>
  <si>
    <t>粗付加価値額は、雇用者所得額、営業余剰額、資本減耗引当額などで構成されている。そのため、粗付加価値額と同様に、</t>
    <rPh sb="0" eb="5">
      <t>ソフカカチ</t>
    </rPh>
    <rPh sb="5" eb="6">
      <t>ガク</t>
    </rPh>
    <rPh sb="8" eb="11">
      <t>コヨウシャ</t>
    </rPh>
    <rPh sb="11" eb="13">
      <t>ショトク</t>
    </rPh>
    <rPh sb="13" eb="14">
      <t>ガク</t>
    </rPh>
    <rPh sb="15" eb="17">
      <t>エイギョウ</t>
    </rPh>
    <rPh sb="17" eb="19">
      <t>ヨジョウ</t>
    </rPh>
    <rPh sb="19" eb="20">
      <t>ガク</t>
    </rPh>
    <rPh sb="21" eb="23">
      <t>シホン</t>
    </rPh>
    <rPh sb="23" eb="25">
      <t>ゲンモウ</t>
    </rPh>
    <rPh sb="25" eb="27">
      <t>ヒキアテ</t>
    </rPh>
    <rPh sb="27" eb="28">
      <t>ガク</t>
    </rPh>
    <rPh sb="31" eb="33">
      <t>コウセイ</t>
    </rPh>
    <rPh sb="44" eb="49">
      <t>ソフカカチ</t>
    </rPh>
    <rPh sb="49" eb="50">
      <t>ガク</t>
    </rPh>
    <rPh sb="51" eb="53">
      <t>ドウヨウ</t>
    </rPh>
    <phoneticPr fontId="4"/>
  </si>
  <si>
    <t>　雇用者所得額も最終需要によって誘発されると考えることができる。よって、県内需要増加額（Ｃ）、生産誘発額（Ｍ）、第二次波</t>
    <rPh sb="1" eb="3">
      <t>コヨウ</t>
    </rPh>
    <rPh sb="3" eb="4">
      <t>シャ</t>
    </rPh>
    <rPh sb="4" eb="7">
      <t>ショトクガク</t>
    </rPh>
    <rPh sb="8" eb="10">
      <t>サイシュウ</t>
    </rPh>
    <rPh sb="10" eb="12">
      <t>ジュヨウ</t>
    </rPh>
    <rPh sb="16" eb="18">
      <t>ユウハツ</t>
    </rPh>
    <rPh sb="22" eb="23">
      <t>カンガ</t>
    </rPh>
    <rPh sb="36" eb="38">
      <t>ケンナイ</t>
    </rPh>
    <rPh sb="38" eb="40">
      <t>ジュヨウ</t>
    </rPh>
    <rPh sb="40" eb="42">
      <t>ゾウカ</t>
    </rPh>
    <rPh sb="42" eb="43">
      <t>ガク</t>
    </rPh>
    <rPh sb="47" eb="49">
      <t>セイサン</t>
    </rPh>
    <rPh sb="49" eb="51">
      <t>ユウハツ</t>
    </rPh>
    <rPh sb="51" eb="52">
      <t>ガク</t>
    </rPh>
    <rPh sb="56" eb="57">
      <t>ダイ</t>
    </rPh>
    <rPh sb="57" eb="59">
      <t>ニジ</t>
    </rPh>
    <rPh sb="59" eb="60">
      <t>ナミ</t>
    </rPh>
    <phoneticPr fontId="4"/>
  </si>
  <si>
    <t>　及効果額（ＡＡ）に、それぞれ雇用者所得率（Ｆ）を乗ずることで、直接効果、間接効果、第二次波及効果の雇用者所得誘発額を</t>
    <rPh sb="4" eb="5">
      <t>ガク</t>
    </rPh>
    <rPh sb="15" eb="18">
      <t>コヨウシャ</t>
    </rPh>
    <rPh sb="18" eb="20">
      <t>ショトク</t>
    </rPh>
    <rPh sb="20" eb="21">
      <t>リツ</t>
    </rPh>
    <rPh sb="25" eb="26">
      <t>ジョウ</t>
    </rPh>
    <rPh sb="32" eb="34">
      <t>チョクセツ</t>
    </rPh>
    <rPh sb="34" eb="36">
      <t>コウカ</t>
    </rPh>
    <rPh sb="37" eb="39">
      <t>カンセツ</t>
    </rPh>
    <rPh sb="39" eb="41">
      <t>コウカ</t>
    </rPh>
    <rPh sb="42" eb="43">
      <t>ダイ</t>
    </rPh>
    <rPh sb="43" eb="45">
      <t>ニジ</t>
    </rPh>
    <rPh sb="45" eb="47">
      <t>ハキュウ</t>
    </rPh>
    <rPh sb="47" eb="49">
      <t>コウカ</t>
    </rPh>
    <rPh sb="50" eb="53">
      <t>コヨウシャ</t>
    </rPh>
    <rPh sb="53" eb="55">
      <t>ショトク</t>
    </rPh>
    <rPh sb="55" eb="57">
      <t>ユウハツ</t>
    </rPh>
    <rPh sb="57" eb="58">
      <t>ガク</t>
    </rPh>
    <phoneticPr fontId="4"/>
  </si>
  <si>
    <t>　求めることができる。</t>
    <phoneticPr fontId="4"/>
  </si>
  <si>
    <t>投入係数とは、各部門がそれぞれの生産物を生産するために使用した原材料、燃料等の投入額を、その部門の県内生産額で</t>
    <rPh sb="0" eb="2">
      <t>トウニュウ</t>
    </rPh>
    <rPh sb="2" eb="4">
      <t>ケイスウ</t>
    </rPh>
    <rPh sb="7" eb="8">
      <t>カク</t>
    </rPh>
    <rPh sb="8" eb="10">
      <t>ブモン</t>
    </rPh>
    <rPh sb="16" eb="19">
      <t>セイサンブツ</t>
    </rPh>
    <rPh sb="20" eb="22">
      <t>セイサン</t>
    </rPh>
    <rPh sb="27" eb="29">
      <t>シヨウ</t>
    </rPh>
    <rPh sb="31" eb="34">
      <t>ゲンザイリョウ</t>
    </rPh>
    <rPh sb="35" eb="38">
      <t>ネンリョウトウ</t>
    </rPh>
    <rPh sb="39" eb="41">
      <t>トウニュウ</t>
    </rPh>
    <rPh sb="41" eb="42">
      <t>ガク</t>
    </rPh>
    <rPh sb="46" eb="48">
      <t>ブモン</t>
    </rPh>
    <rPh sb="49" eb="51">
      <t>ケンナイ</t>
    </rPh>
    <rPh sb="51" eb="54">
      <t>セイサンガク</t>
    </rPh>
    <phoneticPr fontId="4"/>
  </si>
  <si>
    <t>　除したものであり、生産原単価に相当するものである。この投入係数を部門別に計算して一覧表にしたものが投入係数表である。</t>
    <rPh sb="10" eb="12">
      <t>セイサン</t>
    </rPh>
    <rPh sb="12" eb="13">
      <t>ゲン</t>
    </rPh>
    <rPh sb="13" eb="15">
      <t>タンカ</t>
    </rPh>
    <rPh sb="16" eb="18">
      <t>ソウトウ</t>
    </rPh>
    <rPh sb="28" eb="30">
      <t>トウニュウ</t>
    </rPh>
    <rPh sb="30" eb="32">
      <t>ケイスウ</t>
    </rPh>
    <rPh sb="33" eb="35">
      <t>ブモン</t>
    </rPh>
    <rPh sb="35" eb="36">
      <t>ベツ</t>
    </rPh>
    <rPh sb="37" eb="39">
      <t>ケイサン</t>
    </rPh>
    <rPh sb="41" eb="43">
      <t>イチラン</t>
    </rPh>
    <rPh sb="43" eb="44">
      <t>ヒョウ</t>
    </rPh>
    <rPh sb="50" eb="52">
      <t>トウニュウ</t>
    </rPh>
    <rPh sb="52" eb="54">
      <t>ケイスウ</t>
    </rPh>
    <rPh sb="54" eb="55">
      <t>ヒョウ</t>
    </rPh>
    <phoneticPr fontId="4"/>
  </si>
  <si>
    <t>ある部門に対して１単位の最終需要が発生した場合、各部門の生産が究極的にどれだけ必要になるかを示す係数であり、この</t>
    <rPh sb="2" eb="4">
      <t>ブモン</t>
    </rPh>
    <rPh sb="5" eb="6">
      <t>タイ</t>
    </rPh>
    <rPh sb="9" eb="11">
      <t>タンイ</t>
    </rPh>
    <rPh sb="12" eb="14">
      <t>サイシュウ</t>
    </rPh>
    <rPh sb="14" eb="16">
      <t>ジュヨウ</t>
    </rPh>
    <rPh sb="17" eb="19">
      <t>ハッセイ</t>
    </rPh>
    <rPh sb="21" eb="23">
      <t>バアイ</t>
    </rPh>
    <rPh sb="24" eb="25">
      <t>カク</t>
    </rPh>
    <rPh sb="25" eb="27">
      <t>ブモン</t>
    </rPh>
    <rPh sb="28" eb="30">
      <t>セイサン</t>
    </rPh>
    <rPh sb="31" eb="34">
      <t>キュウキョクテキ</t>
    </rPh>
    <rPh sb="39" eb="41">
      <t>ヒツヨウ</t>
    </rPh>
    <rPh sb="46" eb="47">
      <t>シメ</t>
    </rPh>
    <rPh sb="48" eb="50">
      <t>ケイスウ</t>
    </rPh>
    <phoneticPr fontId="4"/>
  </si>
  <si>
    <t>　係数を表にしたものが逆行列係数表である。なお、簡易分析シートでは移輸出入を考慮した開放経済型逆行列係数を使用する。</t>
    <rPh sb="2" eb="3">
      <t>スウ</t>
    </rPh>
    <rPh sb="4" eb="5">
      <t>ヒョウ</t>
    </rPh>
    <rPh sb="11" eb="14">
      <t>ギャクギョウレツ</t>
    </rPh>
    <rPh sb="14" eb="16">
      <t>ケイスウ</t>
    </rPh>
    <rPh sb="16" eb="17">
      <t>ヒョウ</t>
    </rPh>
    <rPh sb="24" eb="26">
      <t>カンイ</t>
    </rPh>
    <rPh sb="26" eb="28">
      <t>ブンセキ</t>
    </rPh>
    <rPh sb="33" eb="34">
      <t>イ</t>
    </rPh>
    <rPh sb="34" eb="37">
      <t>ユシュツニュウ</t>
    </rPh>
    <rPh sb="38" eb="40">
      <t>コウリョ</t>
    </rPh>
    <rPh sb="42" eb="44">
      <t>カイホウ</t>
    </rPh>
    <rPh sb="44" eb="47">
      <t>ケイザイガタ</t>
    </rPh>
    <rPh sb="47" eb="50">
      <t>ギャクギョウレツ</t>
    </rPh>
    <rPh sb="50" eb="52">
      <t>ケイスウ</t>
    </rPh>
    <rPh sb="53" eb="55">
      <t>シヨウ</t>
    </rPh>
    <phoneticPr fontId="4"/>
  </si>
  <si>
    <t>需要増加額（Ａ）から誘発される生産額の総計で、「逆行列係数（Ｌ）×需要増加額（Ａ）」で求められる。ここでは、間接効果額の</t>
    <rPh sb="0" eb="2">
      <t>ジュヨウ</t>
    </rPh>
    <rPh sb="2" eb="4">
      <t>ゾウカ</t>
    </rPh>
    <rPh sb="4" eb="5">
      <t>ガク</t>
    </rPh>
    <rPh sb="10" eb="12">
      <t>ユウハツ</t>
    </rPh>
    <rPh sb="15" eb="18">
      <t>セイサンガク</t>
    </rPh>
    <rPh sb="19" eb="21">
      <t>ソウケイ</t>
    </rPh>
    <rPh sb="24" eb="27">
      <t>ギャクギョウレツ</t>
    </rPh>
    <rPh sb="27" eb="29">
      <t>ケイスウ</t>
    </rPh>
    <rPh sb="33" eb="35">
      <t>ジュヨウ</t>
    </rPh>
    <rPh sb="35" eb="37">
      <t>ゾウカ</t>
    </rPh>
    <rPh sb="37" eb="38">
      <t>ガク</t>
    </rPh>
    <rPh sb="43" eb="44">
      <t>モト</t>
    </rPh>
    <rPh sb="54" eb="56">
      <t>カンセツ</t>
    </rPh>
    <rPh sb="56" eb="58">
      <t>コウカ</t>
    </rPh>
    <rPh sb="58" eb="59">
      <t>ガク</t>
    </rPh>
    <phoneticPr fontId="4"/>
  </si>
  <si>
    <t>　みを求めるため、「逆行列係数（Ｌ）×原材料費のうち県内需要額（Ｋ）」で求めている。なお、「逆行列係数（Ｌ）×需要増加額（Ａ）」</t>
    <rPh sb="10" eb="13">
      <t>ギャクギョウレツ</t>
    </rPh>
    <rPh sb="13" eb="15">
      <t>ケイスウ</t>
    </rPh>
    <rPh sb="19" eb="22">
      <t>ゲンザイリョウ</t>
    </rPh>
    <rPh sb="22" eb="23">
      <t>ヒ</t>
    </rPh>
    <rPh sb="26" eb="28">
      <t>ケンナイ</t>
    </rPh>
    <rPh sb="28" eb="30">
      <t>ジュヨウ</t>
    </rPh>
    <rPh sb="30" eb="31">
      <t>ガク</t>
    </rPh>
    <rPh sb="36" eb="37">
      <t>モト</t>
    </rPh>
    <rPh sb="46" eb="49">
      <t>ギャクギョウレツ</t>
    </rPh>
    <rPh sb="49" eb="51">
      <t>ケイスウ</t>
    </rPh>
    <rPh sb="55" eb="57">
      <t>ジュヨウ</t>
    </rPh>
    <rPh sb="57" eb="59">
      <t>ゾウカ</t>
    </rPh>
    <rPh sb="59" eb="60">
      <t>ガク</t>
    </rPh>
    <phoneticPr fontId="4"/>
  </si>
  <si>
    <t>　と「県内需要増加額（Ｃ）＋生産誘発額（Ｍ）」は一致する。</t>
    <rPh sb="6" eb="7">
      <t>ヨウ</t>
    </rPh>
    <rPh sb="7" eb="9">
      <t>ゾウカ</t>
    </rPh>
    <rPh sb="9" eb="10">
      <t>ガク</t>
    </rPh>
    <rPh sb="14" eb="16">
      <t>セイサン</t>
    </rPh>
    <rPh sb="16" eb="18">
      <t>ユウハツ</t>
    </rPh>
    <rPh sb="18" eb="19">
      <t>ガク</t>
    </rPh>
    <rPh sb="24" eb="26">
      <t>イッチ</t>
    </rPh>
    <phoneticPr fontId="4"/>
  </si>
  <si>
    <t>雇用者所得額のうち、消費支出額の割合で、簡易分析シートでは、総務省「家計調査」の「１世帯当たり１か月間の収入と支出</t>
    <rPh sb="0" eb="3">
      <t>コヨウシャ</t>
    </rPh>
    <rPh sb="3" eb="5">
      <t>ショトク</t>
    </rPh>
    <rPh sb="5" eb="6">
      <t>ガク</t>
    </rPh>
    <rPh sb="10" eb="12">
      <t>ショウヒ</t>
    </rPh>
    <rPh sb="12" eb="14">
      <t>シシュツ</t>
    </rPh>
    <rPh sb="14" eb="15">
      <t>ガク</t>
    </rPh>
    <rPh sb="16" eb="18">
      <t>ワリアイ</t>
    </rPh>
    <rPh sb="20" eb="22">
      <t>カンイ</t>
    </rPh>
    <rPh sb="22" eb="24">
      <t>ブンセキ</t>
    </rPh>
    <rPh sb="30" eb="33">
      <t>ソウムショウ</t>
    </rPh>
    <rPh sb="34" eb="36">
      <t>カケイ</t>
    </rPh>
    <rPh sb="36" eb="38">
      <t>チョウサ</t>
    </rPh>
    <rPh sb="42" eb="44">
      <t>セタイ</t>
    </rPh>
    <rPh sb="44" eb="45">
      <t>ア</t>
    </rPh>
    <rPh sb="49" eb="50">
      <t>ゲツ</t>
    </rPh>
    <rPh sb="50" eb="51">
      <t>カン</t>
    </rPh>
    <rPh sb="52" eb="54">
      <t>シュウニュウ</t>
    </rPh>
    <rPh sb="55" eb="57">
      <t>シシュツ</t>
    </rPh>
    <phoneticPr fontId="4"/>
  </si>
  <si>
    <t>　（総世帯のうち勤労者世帯、盛岡市、年平均）」のデータを用い、『可処分所得率（可処分所得÷実収入）×平均消費性向（消費</t>
    <rPh sb="4" eb="5">
      <t>オビ</t>
    </rPh>
    <rPh sb="8" eb="11">
      <t>キンロウシャ</t>
    </rPh>
    <rPh sb="11" eb="13">
      <t>セタイ</t>
    </rPh>
    <rPh sb="14" eb="17">
      <t>モリオカシ</t>
    </rPh>
    <rPh sb="18" eb="21">
      <t>ネンヘイキン</t>
    </rPh>
    <rPh sb="28" eb="29">
      <t>モチ</t>
    </rPh>
    <rPh sb="32" eb="35">
      <t>カショブン</t>
    </rPh>
    <rPh sb="35" eb="37">
      <t>ショトク</t>
    </rPh>
    <rPh sb="37" eb="38">
      <t>リツ</t>
    </rPh>
    <rPh sb="39" eb="42">
      <t>カショブン</t>
    </rPh>
    <rPh sb="42" eb="44">
      <t>ショトク</t>
    </rPh>
    <rPh sb="45" eb="48">
      <t>ジツシュウニュウ</t>
    </rPh>
    <rPh sb="50" eb="52">
      <t>ヘイキン</t>
    </rPh>
    <rPh sb="52" eb="54">
      <t>ショウヒ</t>
    </rPh>
    <rPh sb="54" eb="56">
      <t>セイコウ</t>
    </rPh>
    <rPh sb="57" eb="59">
      <t>ショウヒ</t>
    </rPh>
    <phoneticPr fontId="4"/>
  </si>
  <si>
    <t>　支出÷可処分所得）』（＝消費支出÷実収入）によって求めた各年の係数を例示している。</t>
    <rPh sb="5" eb="7">
      <t>ショブン</t>
    </rPh>
    <rPh sb="7" eb="9">
      <t>ショトク</t>
    </rPh>
    <rPh sb="13" eb="15">
      <t>ショウヒ</t>
    </rPh>
    <rPh sb="15" eb="17">
      <t>シシュツ</t>
    </rPh>
    <rPh sb="18" eb="21">
      <t>ジツシュウニュウ</t>
    </rPh>
    <rPh sb="26" eb="27">
      <t>モト</t>
    </rPh>
    <rPh sb="29" eb="30">
      <t>カク</t>
    </rPh>
    <rPh sb="30" eb="31">
      <t>ネン</t>
    </rPh>
    <rPh sb="32" eb="34">
      <t>ケイスウ</t>
    </rPh>
    <rPh sb="35" eb="37">
      <t>レイジ</t>
    </rPh>
    <phoneticPr fontId="4"/>
  </si>
  <si>
    <t>雇用者所得誘発額計（Ｔ）のうち、家計消費支出として発生する需要額で、「雇用者所得誘発額計（Ｔ）×消費転換係数（Ｕ）」で</t>
    <rPh sb="0" eb="3">
      <t>コヨウシャ</t>
    </rPh>
    <rPh sb="3" eb="5">
      <t>ショトク</t>
    </rPh>
    <rPh sb="5" eb="7">
      <t>ユウハツ</t>
    </rPh>
    <rPh sb="7" eb="8">
      <t>ガク</t>
    </rPh>
    <rPh sb="8" eb="9">
      <t>ケイ</t>
    </rPh>
    <rPh sb="16" eb="18">
      <t>カケイ</t>
    </rPh>
    <rPh sb="18" eb="20">
      <t>ショウヒ</t>
    </rPh>
    <rPh sb="20" eb="22">
      <t>シシュツ</t>
    </rPh>
    <rPh sb="25" eb="27">
      <t>ハッセイ</t>
    </rPh>
    <rPh sb="29" eb="31">
      <t>ジュヨウ</t>
    </rPh>
    <rPh sb="31" eb="32">
      <t>ガク</t>
    </rPh>
    <rPh sb="35" eb="38">
      <t>コヨウシャ</t>
    </rPh>
    <rPh sb="38" eb="40">
      <t>ショトク</t>
    </rPh>
    <rPh sb="40" eb="42">
      <t>ユウハツ</t>
    </rPh>
    <rPh sb="42" eb="43">
      <t>ガク</t>
    </rPh>
    <rPh sb="43" eb="44">
      <t>ケイ</t>
    </rPh>
    <rPh sb="48" eb="50">
      <t>ショウヒ</t>
    </rPh>
    <rPh sb="50" eb="52">
      <t>テンカン</t>
    </rPh>
    <rPh sb="52" eb="54">
      <t>ケイスウ</t>
    </rPh>
    <phoneticPr fontId="4"/>
  </si>
  <si>
    <t>　求められる。</t>
    <phoneticPr fontId="4"/>
  </si>
  <si>
    <t>各産業部門の県内生産額は、中間投入額と粗付加価値額で構成されているが、県内生産額は最終需要によって誘発される</t>
    <rPh sb="0" eb="3">
      <t>カクサンギョウ</t>
    </rPh>
    <rPh sb="3" eb="5">
      <t>ブモン</t>
    </rPh>
    <rPh sb="6" eb="8">
      <t>ケンナイ</t>
    </rPh>
    <rPh sb="8" eb="11">
      <t>セイサンガク</t>
    </rPh>
    <rPh sb="13" eb="15">
      <t>チュウカン</t>
    </rPh>
    <rPh sb="15" eb="17">
      <t>トウニュウ</t>
    </rPh>
    <rPh sb="17" eb="18">
      <t>ガク</t>
    </rPh>
    <rPh sb="19" eb="24">
      <t>ソフカカチ</t>
    </rPh>
    <rPh sb="24" eb="25">
      <t>ガク</t>
    </rPh>
    <rPh sb="26" eb="28">
      <t>コウセイ</t>
    </rPh>
    <rPh sb="35" eb="37">
      <t>ケンナイ</t>
    </rPh>
    <rPh sb="37" eb="40">
      <t>セイサンガク</t>
    </rPh>
    <rPh sb="41" eb="43">
      <t>サイシュウ</t>
    </rPh>
    <rPh sb="43" eb="45">
      <t>ジュヨウ</t>
    </rPh>
    <rPh sb="49" eb="51">
      <t>ユウハツ</t>
    </rPh>
    <phoneticPr fontId="4"/>
  </si>
  <si>
    <t>　と考えられているため、その一部である粗付加価値額も同様に最終需要によって誘発されると考えることができる。よって、県内</t>
    <rPh sb="2" eb="3">
      <t>カンガ</t>
    </rPh>
    <rPh sb="14" eb="16">
      <t>イチブ</t>
    </rPh>
    <rPh sb="19" eb="24">
      <t>ソフカカチ</t>
    </rPh>
    <rPh sb="24" eb="25">
      <t>ガク</t>
    </rPh>
    <rPh sb="26" eb="28">
      <t>ドウヨウ</t>
    </rPh>
    <rPh sb="29" eb="31">
      <t>サイシュウ</t>
    </rPh>
    <rPh sb="31" eb="33">
      <t>ジュヨウ</t>
    </rPh>
    <rPh sb="37" eb="39">
      <t>ユウハツ</t>
    </rPh>
    <rPh sb="43" eb="44">
      <t>カンガ</t>
    </rPh>
    <rPh sb="57" eb="59">
      <t>ケンナイ</t>
    </rPh>
    <phoneticPr fontId="4"/>
  </si>
  <si>
    <t>　需要増加額（Ｃ）、生産誘発額（Ｍ）、第二次波及効果額（ＡＡ）に、それぞれ粗付加価値率（Ｄ）を乗ずることで、直接効果、間接</t>
    <rPh sb="1" eb="3">
      <t>ジュヨウ</t>
    </rPh>
    <rPh sb="3" eb="4">
      <t>フ</t>
    </rPh>
    <rPh sb="5" eb="6">
      <t>ガク</t>
    </rPh>
    <rPh sb="10" eb="12">
      <t>セイサン</t>
    </rPh>
    <rPh sb="12" eb="14">
      <t>ユウハツ</t>
    </rPh>
    <rPh sb="14" eb="15">
      <t>ガク</t>
    </rPh>
    <rPh sb="19" eb="20">
      <t>ダイ</t>
    </rPh>
    <rPh sb="20" eb="22">
      <t>ニジ</t>
    </rPh>
    <rPh sb="22" eb="24">
      <t>ハキュウ</t>
    </rPh>
    <rPh sb="24" eb="26">
      <t>コウカ</t>
    </rPh>
    <rPh sb="26" eb="27">
      <t>ガク</t>
    </rPh>
    <rPh sb="37" eb="42">
      <t>ソフカカチ</t>
    </rPh>
    <rPh sb="42" eb="43">
      <t>リツ</t>
    </rPh>
    <rPh sb="47" eb="48">
      <t>ジョウ</t>
    </rPh>
    <rPh sb="54" eb="56">
      <t>チョクセツ</t>
    </rPh>
    <rPh sb="56" eb="58">
      <t>コウカ</t>
    </rPh>
    <rPh sb="59" eb="61">
      <t>カンセツ</t>
    </rPh>
    <phoneticPr fontId="4"/>
  </si>
  <si>
    <t>　効果、第二次波及効果の粗付加価値誘発額を求めることができる。</t>
    <rPh sb="1" eb="3">
      <t>コウカ</t>
    </rPh>
    <rPh sb="2" eb="3">
      <t>ハテ</t>
    </rPh>
    <rPh sb="4" eb="5">
      <t>ダイ</t>
    </rPh>
    <rPh sb="5" eb="7">
      <t>ニジ</t>
    </rPh>
    <rPh sb="6" eb="7">
      <t>ツギ</t>
    </rPh>
    <rPh sb="7" eb="9">
      <t>ハキュウ</t>
    </rPh>
    <rPh sb="9" eb="11">
      <t>コウカ</t>
    </rPh>
    <rPh sb="12" eb="17">
      <t>ソフカカチ</t>
    </rPh>
    <rPh sb="17" eb="19">
      <t>ユウハツ</t>
    </rPh>
    <rPh sb="19" eb="20">
      <t>ガク</t>
    </rPh>
    <rPh sb="21" eb="22">
      <t>モト</t>
    </rPh>
    <phoneticPr fontId="4"/>
  </si>
  <si>
    <t>平成25年</t>
    <rPh sb="0" eb="2">
      <t>ヘイセイ</t>
    </rPh>
    <rPh sb="4" eb="5">
      <t>ネン</t>
    </rPh>
    <phoneticPr fontId="4"/>
  </si>
  <si>
    <t>平成26年</t>
    <rPh sb="0" eb="2">
      <t>ヘイセイ</t>
    </rPh>
    <rPh sb="4" eb="5">
      <t>ネン</t>
    </rPh>
    <phoneticPr fontId="4"/>
  </si>
  <si>
    <t>平成21年</t>
  </si>
  <si>
    <t>36部門分類</t>
    <rPh sb="2" eb="4">
      <t>ブモン</t>
    </rPh>
    <rPh sb="4" eb="6">
      <t>ブンルイ</t>
    </rPh>
    <phoneticPr fontId="4"/>
  </si>
  <si>
    <t>（単位：千円）</t>
    <rPh sb="1" eb="3">
      <t>タンイ</t>
    </rPh>
    <rPh sb="4" eb="6">
      <t>センエン</t>
    </rPh>
    <phoneticPr fontId="59"/>
  </si>
  <si>
    <t>畜産</t>
  </si>
  <si>
    <t>廃棄物処理</t>
  </si>
  <si>
    <t>分類不明</t>
  </si>
  <si>
    <t>内生部門計</t>
  </si>
  <si>
    <t>家計消費支出（行）</t>
    <rPh sb="0" eb="2">
      <t>カケイ</t>
    </rPh>
    <rPh sb="2" eb="4">
      <t>ショウヒ</t>
    </rPh>
    <rPh sb="4" eb="6">
      <t>シシュツ</t>
    </rPh>
    <rPh sb="7" eb="8">
      <t>ギョウ</t>
    </rPh>
    <phoneticPr fontId="61"/>
  </si>
  <si>
    <t>雇用者所得</t>
    <rPh sb="0" eb="3">
      <t>コヨウシャ</t>
    </rPh>
    <rPh sb="3" eb="5">
      <t>ショトク</t>
    </rPh>
    <phoneticPr fontId="61"/>
  </si>
  <si>
    <t>資本減耗引当</t>
  </si>
  <si>
    <t>間接税（関税・輸入品商品税を除く。）</t>
  </si>
  <si>
    <t>（控除）経常補助金</t>
  </si>
  <si>
    <t>粗付加価値部門計</t>
  </si>
  <si>
    <t>県内生産額</t>
    <rPh sb="0" eb="1">
      <t>ケン</t>
    </rPh>
    <phoneticPr fontId="61"/>
  </si>
  <si>
    <t>家計外消費支出（列）</t>
  </si>
  <si>
    <t>民間消費支出</t>
    <rPh sb="0" eb="2">
      <t>ミンカン</t>
    </rPh>
    <rPh sb="2" eb="4">
      <t>ショウヒ</t>
    </rPh>
    <rPh sb="4" eb="6">
      <t>シシュツ</t>
    </rPh>
    <phoneticPr fontId="61"/>
  </si>
  <si>
    <t>一般政府消費支出</t>
    <rPh sb="0" eb="2">
      <t>イッパン</t>
    </rPh>
    <rPh sb="2" eb="4">
      <t>セイフ</t>
    </rPh>
    <rPh sb="4" eb="6">
      <t>ショウヒ</t>
    </rPh>
    <rPh sb="6" eb="8">
      <t>シシュツ</t>
    </rPh>
    <phoneticPr fontId="61"/>
  </si>
  <si>
    <t>県内総固定資本形成（公的）</t>
    <rPh sb="0" eb="2">
      <t>ケンナイ</t>
    </rPh>
    <phoneticPr fontId="61"/>
  </si>
  <si>
    <t>県内総固定資本形成（民間）</t>
    <rPh sb="0" eb="2">
      <t>ケンナイ</t>
    </rPh>
    <phoneticPr fontId="61"/>
  </si>
  <si>
    <t>在庫純増</t>
    <rPh sb="0" eb="2">
      <t>ザイコ</t>
    </rPh>
    <rPh sb="2" eb="4">
      <t>ジュンゾウ</t>
    </rPh>
    <phoneticPr fontId="61"/>
  </si>
  <si>
    <t>県内最終需要計</t>
    <rPh sb="0" eb="2">
      <t>ケンナイ</t>
    </rPh>
    <phoneticPr fontId="61"/>
  </si>
  <si>
    <t>県内需要合計</t>
    <rPh sb="0" eb="1">
      <t>ケン</t>
    </rPh>
    <phoneticPr fontId="61"/>
  </si>
  <si>
    <t>移輸出</t>
    <rPh sb="0" eb="1">
      <t>ワタル</t>
    </rPh>
    <rPh sb="1" eb="3">
      <t>ユシュツ</t>
    </rPh>
    <phoneticPr fontId="59"/>
  </si>
  <si>
    <t>最終需要計</t>
  </si>
  <si>
    <t>需要合計</t>
  </si>
  <si>
    <t>（控除）移輸入</t>
    <rPh sb="1" eb="3">
      <t>コウジョ</t>
    </rPh>
    <rPh sb="4" eb="5">
      <t>ウツリ</t>
    </rPh>
    <rPh sb="5" eb="7">
      <t>ユニュウ</t>
    </rPh>
    <phoneticPr fontId="61"/>
  </si>
  <si>
    <t>最終需要部門計</t>
  </si>
  <si>
    <t>移輸入率</t>
    <rPh sb="0" eb="3">
      <t>イユニュウ</t>
    </rPh>
    <rPh sb="3" eb="4">
      <t>リツ</t>
    </rPh>
    <phoneticPr fontId="3"/>
  </si>
  <si>
    <t>県内自給率</t>
    <rPh sb="0" eb="2">
      <t>ケンナイ</t>
    </rPh>
    <rPh sb="2" eb="5">
      <t>ジキュウリツ</t>
    </rPh>
    <phoneticPr fontId="3"/>
  </si>
  <si>
    <t>民間消費支出構成比</t>
    <rPh sb="0" eb="2">
      <t>ミンカン</t>
    </rPh>
    <rPh sb="2" eb="4">
      <t>ショウヒ</t>
    </rPh>
    <rPh sb="4" eb="6">
      <t>シシュツ</t>
    </rPh>
    <rPh sb="6" eb="9">
      <t>コウセイヒ</t>
    </rPh>
    <phoneticPr fontId="3"/>
  </si>
  <si>
    <t>36×36</t>
    <phoneticPr fontId="4"/>
  </si>
  <si>
    <t xml:space="preserve"> 行和</t>
    <rPh sb="1" eb="2">
      <t>ギョウ</t>
    </rPh>
    <rPh sb="2" eb="3">
      <t>ワ</t>
    </rPh>
    <phoneticPr fontId="62"/>
  </si>
  <si>
    <t xml:space="preserve"> 感応度係数</t>
    <rPh sb="1" eb="3">
      <t>カンオウ</t>
    </rPh>
    <rPh sb="3" eb="4">
      <t>ド</t>
    </rPh>
    <rPh sb="4" eb="6">
      <t>ケイスウ</t>
    </rPh>
    <phoneticPr fontId="62"/>
  </si>
  <si>
    <t>列和</t>
    <rPh sb="0" eb="1">
      <t>レツ</t>
    </rPh>
    <rPh sb="1" eb="2">
      <t>ワ</t>
    </rPh>
    <phoneticPr fontId="62"/>
  </si>
  <si>
    <t>影響力係数</t>
    <rPh sb="0" eb="3">
      <t>エイキョウリョク</t>
    </rPh>
    <rPh sb="3" eb="5">
      <t>ケイスウ</t>
    </rPh>
    <phoneticPr fontId="62"/>
  </si>
  <si>
    <t>雇用表（36部門）</t>
    <phoneticPr fontId="4"/>
  </si>
  <si>
    <t>常用雇用者</t>
    <rPh sb="0" eb="2">
      <t>ジョウヨウ</t>
    </rPh>
    <rPh sb="2" eb="5">
      <t>コヨウシャ</t>
    </rPh>
    <phoneticPr fontId="4"/>
  </si>
  <si>
    <t>臨時雇用者</t>
    <rPh sb="0" eb="2">
      <t>リンジ</t>
    </rPh>
    <rPh sb="2" eb="5">
      <t>コヨウシャ</t>
    </rPh>
    <phoneticPr fontId="59"/>
  </si>
  <si>
    <t>正社員・
正職員</t>
    <rPh sb="0" eb="3">
      <t>セイシャイン</t>
    </rPh>
    <rPh sb="5" eb="6">
      <t>セイ</t>
    </rPh>
    <rPh sb="6" eb="8">
      <t>ショクイン</t>
    </rPh>
    <phoneticPr fontId="4"/>
  </si>
  <si>
    <t>正社員・
正職員以外</t>
    <rPh sb="0" eb="3">
      <t>セイシャイン</t>
    </rPh>
    <rPh sb="5" eb="6">
      <t>セイ</t>
    </rPh>
    <rPh sb="6" eb="8">
      <t>ショクイン</t>
    </rPh>
    <rPh sb="8" eb="10">
      <t>イガイ</t>
    </rPh>
    <phoneticPr fontId="4"/>
  </si>
  <si>
    <t>平成27年</t>
    <rPh sb="0" eb="2">
      <t>ヘイセイ</t>
    </rPh>
    <rPh sb="4" eb="5">
      <t>ネン</t>
    </rPh>
    <phoneticPr fontId="4"/>
  </si>
  <si>
    <t>Ｅ－ｍａｉｌ　AA0003@pref.iwate.jp</t>
    <phoneticPr fontId="4"/>
  </si>
  <si>
    <t>平成28年</t>
    <rPh sb="0" eb="2">
      <t>ヘイセイ</t>
    </rPh>
    <rPh sb="4" eb="5">
      <t>ネン</t>
    </rPh>
    <phoneticPr fontId="4"/>
  </si>
  <si>
    <t>平成29年</t>
    <rPh sb="0" eb="2">
      <t>ヘイセイ</t>
    </rPh>
    <rPh sb="4" eb="5">
      <t>ネン</t>
    </rPh>
    <phoneticPr fontId="4"/>
  </si>
  <si>
    <t>各年の消費転換係数</t>
    <rPh sb="0" eb="2">
      <t>カクネン</t>
    </rPh>
    <rPh sb="3" eb="5">
      <t>ショウヒ</t>
    </rPh>
    <rPh sb="5" eb="7">
      <t>テンカン</t>
    </rPh>
    <rPh sb="7" eb="9">
      <t>ケイスウ</t>
    </rPh>
    <phoneticPr fontId="4"/>
  </si>
  <si>
    <t>後方移動平均（３年）の消費転換係数</t>
    <rPh sb="11" eb="13">
      <t>ショウヒ</t>
    </rPh>
    <rPh sb="13" eb="15">
      <t>テンカン</t>
    </rPh>
    <rPh sb="15" eb="17">
      <t>ケイスウ</t>
    </rPh>
    <phoneticPr fontId="4"/>
  </si>
  <si>
    <t>　　　　○各年の消費転換係数</t>
    <rPh sb="5" eb="7">
      <t>カクネン</t>
    </rPh>
    <rPh sb="8" eb="10">
      <t>ショウヒ</t>
    </rPh>
    <rPh sb="10" eb="12">
      <t>テンカン</t>
    </rPh>
    <rPh sb="12" eb="14">
      <t>ケイスウ</t>
    </rPh>
    <phoneticPr fontId="4"/>
  </si>
  <si>
    <t>　値を参考として記載していますので、分析内容にあった数字を選んで入力してください。なお、自</t>
    <phoneticPr fontId="4"/>
  </si>
  <si>
    <t>一般政府消費支出構成比</t>
    <phoneticPr fontId="3"/>
  </si>
  <si>
    <t>逆行列係数表〔｛Ｉ-（Ｉ-Ｍ）Ａ｝＾-1〕</t>
    <rPh sb="0" eb="3">
      <t>ギャクギョウレツ</t>
    </rPh>
    <rPh sb="3" eb="5">
      <t>ケイスウ</t>
    </rPh>
    <rPh sb="5" eb="6">
      <t>ヒョウ</t>
    </rPh>
    <phoneticPr fontId="3"/>
  </si>
  <si>
    <t>投入係数表</t>
    <rPh sb="0" eb="2">
      <t>トウニュウ</t>
    </rPh>
    <rPh sb="2" eb="4">
      <t>ケイスウ</t>
    </rPh>
    <rPh sb="4" eb="5">
      <t>ヒョウ</t>
    </rPh>
    <phoneticPr fontId="59"/>
  </si>
  <si>
    <t>平成30年</t>
    <rPh sb="0" eb="2">
      <t>ヘイセイ</t>
    </rPh>
    <rPh sb="4" eb="5">
      <t>ネン</t>
    </rPh>
    <phoneticPr fontId="4"/>
  </si>
  <si>
    <t>岩手県ふるさと振興部調査統計課　調査分析担当</t>
    <rPh sb="0" eb="3">
      <t>イワテケン</t>
    </rPh>
    <rPh sb="7" eb="9">
      <t>シンコウ</t>
    </rPh>
    <rPh sb="9" eb="10">
      <t>ブ</t>
    </rPh>
    <rPh sb="10" eb="12">
      <t>チョウサ</t>
    </rPh>
    <rPh sb="12" eb="14">
      <t>トウケイ</t>
    </rPh>
    <rPh sb="14" eb="15">
      <t>カ</t>
    </rPh>
    <rPh sb="16" eb="18">
      <t>チョウサ</t>
    </rPh>
    <rPh sb="18" eb="20">
      <t>ブンセキ</t>
    </rPh>
    <rPh sb="20" eb="22">
      <t>タントウ</t>
    </rPh>
    <phoneticPr fontId="4"/>
  </si>
  <si>
    <t>令和元年</t>
    <rPh sb="0" eb="2">
      <t>レイワ</t>
    </rPh>
    <rPh sb="2" eb="4">
      <t>ガンネン</t>
    </rPh>
    <phoneticPr fontId="4"/>
  </si>
  <si>
    <t>○平成27年岩手県産業連関表：統合大分類表（いわての統計情報）</t>
    <rPh sb="1" eb="3">
      <t>ヘイセイ</t>
    </rPh>
    <rPh sb="5" eb="6">
      <t>ネン</t>
    </rPh>
    <rPh sb="6" eb="9">
      <t>イワテケン</t>
    </rPh>
    <rPh sb="9" eb="11">
      <t>サンギョウ</t>
    </rPh>
    <rPh sb="11" eb="13">
      <t>レンカン</t>
    </rPh>
    <rPh sb="13" eb="14">
      <t>ヒョウ</t>
    </rPh>
    <rPh sb="15" eb="17">
      <t>トウゴウ</t>
    </rPh>
    <rPh sb="17" eb="20">
      <t>ダイブンルイ</t>
    </rPh>
    <rPh sb="20" eb="21">
      <t>ヒョウ</t>
    </rPh>
    <rPh sb="26" eb="28">
      <t>トウケイ</t>
    </rPh>
    <rPh sb="28" eb="30">
      <t>ジョウホウ</t>
    </rPh>
    <phoneticPr fontId="4"/>
  </si>
  <si>
    <t>○平成27年岩手県産業連関表：雇用表・統合大分類表（いわての統計情報）</t>
    <rPh sb="1" eb="3">
      <t>ヘイセイ</t>
    </rPh>
    <rPh sb="5" eb="6">
      <t>ネン</t>
    </rPh>
    <rPh sb="6" eb="9">
      <t>イワテケン</t>
    </rPh>
    <rPh sb="9" eb="11">
      <t>サンギョウ</t>
    </rPh>
    <rPh sb="11" eb="13">
      <t>レンカン</t>
    </rPh>
    <rPh sb="13" eb="14">
      <t>ヒョウ</t>
    </rPh>
    <rPh sb="15" eb="17">
      <t>コヨウ</t>
    </rPh>
    <rPh sb="17" eb="18">
      <t>ヒョウ</t>
    </rPh>
    <rPh sb="19" eb="21">
      <t>トウゴウ</t>
    </rPh>
    <rPh sb="21" eb="24">
      <t>ダイブンルイ</t>
    </rPh>
    <rPh sb="24" eb="25">
      <t>ヒョウ</t>
    </rPh>
    <rPh sb="30" eb="32">
      <t>トウケイ</t>
    </rPh>
    <rPh sb="32" eb="34">
      <t>ジョウホウ</t>
    </rPh>
    <phoneticPr fontId="4"/>
  </si>
  <si>
    <t>平成27年岩手県産業連関表</t>
    <rPh sb="0" eb="2">
      <t>ヘイセイ</t>
    </rPh>
    <rPh sb="4" eb="5">
      <t>ネン</t>
    </rPh>
    <rPh sb="5" eb="8">
      <t>イワテケン</t>
    </rPh>
    <rPh sb="8" eb="10">
      <t>サンギョウ</t>
    </rPh>
    <rPh sb="10" eb="12">
      <t>レンカン</t>
    </rPh>
    <rPh sb="12" eb="13">
      <t>ヒョウ</t>
    </rPh>
    <phoneticPr fontId="59"/>
  </si>
  <si>
    <t>農業</t>
  </si>
  <si>
    <t>林業</t>
  </si>
  <si>
    <t>鉱業</t>
  </si>
  <si>
    <t>飲食料品</t>
  </si>
  <si>
    <t>繊維製品　</t>
  </si>
  <si>
    <t>パルプ・紙・木製品</t>
  </si>
  <si>
    <t>化学製品  　　　  　</t>
  </si>
  <si>
    <t>電子部品</t>
  </si>
  <si>
    <t>電気機械</t>
  </si>
  <si>
    <t>情報通信機器</t>
  </si>
  <si>
    <t>輸送機械  　　　　　</t>
  </si>
  <si>
    <t>その他の製造工業製品</t>
  </si>
  <si>
    <t>建設　　　　　　　　</t>
  </si>
  <si>
    <t>商業　　　　　　　　</t>
  </si>
  <si>
    <t>金融・保険　　　　　</t>
  </si>
  <si>
    <t>不動産　　　　　　　</t>
  </si>
  <si>
    <t>運輸・郵便　　　</t>
  </si>
  <si>
    <t>情報通信</t>
  </si>
  <si>
    <t>公務　　　　　　　　</t>
  </si>
  <si>
    <t>教育・研究　　　　　</t>
  </si>
  <si>
    <t>医療・福祉</t>
  </si>
  <si>
    <t>他に分類されない会員制団体</t>
  </si>
  <si>
    <t>対事業所サービス</t>
  </si>
  <si>
    <t>対個人サービス</t>
  </si>
  <si>
    <t>事務用品</t>
  </si>
  <si>
    <t>家計外消費支出（行）</t>
  </si>
  <si>
    <t>雇用者所得</t>
  </si>
  <si>
    <t>県内生産額</t>
  </si>
  <si>
    <t>１　分析結果は、平成27年の価格で表示され、物価変動は考慮されていない。</t>
    <phoneticPr fontId="4"/>
  </si>
  <si>
    <t>36部門（統合大分類）</t>
    <rPh sb="2" eb="4">
      <t>ブモン</t>
    </rPh>
    <rPh sb="5" eb="7">
      <t>トウゴウ</t>
    </rPh>
    <rPh sb="7" eb="8">
      <t>ダイ</t>
    </rPh>
    <rPh sb="8" eb="10">
      <t>ブンルイ</t>
    </rPh>
    <phoneticPr fontId="59"/>
  </si>
  <si>
    <t>生産者価格評価表</t>
    <rPh sb="0" eb="3">
      <t>セイサンシャ</t>
    </rPh>
    <rPh sb="3" eb="5">
      <t>カカク</t>
    </rPh>
    <rPh sb="5" eb="7">
      <t>ヒョウカ</t>
    </rPh>
    <rPh sb="7" eb="8">
      <t>ヒョウ</t>
    </rPh>
    <phoneticPr fontId="59"/>
  </si>
  <si>
    <t>畜産</t>
    <rPh sb="0" eb="2">
      <t>チクサン</t>
    </rPh>
    <phoneticPr fontId="3"/>
  </si>
  <si>
    <t>林業</t>
    <rPh sb="0" eb="2">
      <t>リンギョウ</t>
    </rPh>
    <phoneticPr fontId="3"/>
  </si>
  <si>
    <t>鉱業</t>
    <rPh sb="0" eb="2">
      <t>コウギョウ</t>
    </rPh>
    <phoneticPr fontId="5"/>
  </si>
  <si>
    <t>飲食料品</t>
    <rPh sb="0" eb="1">
      <t>ノ</t>
    </rPh>
    <rPh sb="1" eb="4">
      <t>ショクリョウヒン</t>
    </rPh>
    <phoneticPr fontId="3"/>
  </si>
  <si>
    <t>パルプ・紙・木製品</t>
    <rPh sb="8" eb="9">
      <t>シナ</t>
    </rPh>
    <phoneticPr fontId="3"/>
  </si>
  <si>
    <t>電子部品</t>
    <rPh sb="0" eb="2">
      <t>デンシ</t>
    </rPh>
    <rPh sb="2" eb="4">
      <t>ブヒン</t>
    </rPh>
    <phoneticPr fontId="3"/>
  </si>
  <si>
    <t>電気機械</t>
    <rPh sb="0" eb="2">
      <t>デンキ</t>
    </rPh>
    <rPh sb="2" eb="4">
      <t>キカイ</t>
    </rPh>
    <phoneticPr fontId="3"/>
  </si>
  <si>
    <t>情報通信機器</t>
    <rPh sb="0" eb="2">
      <t>ジョウホウ</t>
    </rPh>
    <rPh sb="2" eb="4">
      <t>ツウシン</t>
    </rPh>
    <rPh sb="4" eb="6">
      <t>キキ</t>
    </rPh>
    <phoneticPr fontId="3"/>
  </si>
  <si>
    <t>その他の製造工業製品</t>
    <rPh sb="8" eb="10">
      <t>セイヒン</t>
    </rPh>
    <phoneticPr fontId="3"/>
  </si>
  <si>
    <t>廃棄物処理</t>
    <rPh sb="0" eb="3">
      <t>ハイキブツ</t>
    </rPh>
    <rPh sb="3" eb="5">
      <t>ショリ</t>
    </rPh>
    <phoneticPr fontId="3"/>
  </si>
  <si>
    <t>運輸・郵便　　　</t>
    <rPh sb="3" eb="5">
      <t>ユウビン</t>
    </rPh>
    <phoneticPr fontId="3"/>
  </si>
  <si>
    <t>情報通信</t>
    <rPh sb="0" eb="2">
      <t>ジョウホウ</t>
    </rPh>
    <rPh sb="2" eb="4">
      <t>ツウシン</t>
    </rPh>
    <phoneticPr fontId="5"/>
  </si>
  <si>
    <t>医療・福祉</t>
    <rPh sb="0" eb="2">
      <t>イリョウ</t>
    </rPh>
    <rPh sb="3" eb="5">
      <t>フクシ</t>
    </rPh>
    <phoneticPr fontId="5"/>
  </si>
  <si>
    <t>対個人サービス</t>
    <rPh sb="0" eb="1">
      <t>タイ</t>
    </rPh>
    <rPh sb="1" eb="3">
      <t>コジン</t>
    </rPh>
    <phoneticPr fontId="3"/>
  </si>
  <si>
    <t>事務用品</t>
    <rPh sb="0" eb="2">
      <t>ジム</t>
    </rPh>
    <rPh sb="2" eb="4">
      <t>ヨウヒン</t>
    </rPh>
    <phoneticPr fontId="5"/>
  </si>
  <si>
    <t>分類不明</t>
    <rPh sb="0" eb="2">
      <t>ブンルイ</t>
    </rPh>
    <rPh sb="2" eb="4">
      <t>フメイ</t>
    </rPh>
    <phoneticPr fontId="5"/>
  </si>
  <si>
    <t>平成27年岩手県産業連関表経済波及効果簡易分析ツール</t>
    <rPh sb="0" eb="2">
      <t>ヘイセイ</t>
    </rPh>
    <rPh sb="4" eb="5">
      <t>ネン</t>
    </rPh>
    <rPh sb="5" eb="8">
      <t>イワテケン</t>
    </rPh>
    <rPh sb="8" eb="10">
      <t>サンギョウ</t>
    </rPh>
    <rPh sb="10" eb="12">
      <t>レンカン</t>
    </rPh>
    <rPh sb="12" eb="13">
      <t>ヒョウ</t>
    </rPh>
    <rPh sb="13" eb="15">
      <t>ケイザイ</t>
    </rPh>
    <rPh sb="15" eb="17">
      <t>ハキュウ</t>
    </rPh>
    <rPh sb="17" eb="19">
      <t>コウカ</t>
    </rPh>
    <rPh sb="19" eb="21">
      <t>カンイ</t>
    </rPh>
    <rPh sb="21" eb="23">
      <t>ブンセキ</t>
    </rPh>
    <phoneticPr fontId="4"/>
  </si>
  <si>
    <t>47</t>
  </si>
  <si>
    <t>48</t>
  </si>
  <si>
    <t>49</t>
  </si>
  <si>
    <t>平成27年岩手県産業連関表 経済波及効果簡易分析ツール</t>
    <rPh sb="0" eb="2">
      <t>ヘイセイ</t>
    </rPh>
    <rPh sb="4" eb="5">
      <t>ネン</t>
    </rPh>
    <rPh sb="5" eb="8">
      <t>イワテケン</t>
    </rPh>
    <rPh sb="8" eb="10">
      <t>サンギョウ</t>
    </rPh>
    <rPh sb="10" eb="12">
      <t>レンカン</t>
    </rPh>
    <rPh sb="12" eb="13">
      <t>ヒョウ</t>
    </rPh>
    <rPh sb="14" eb="16">
      <t>ケイザイ</t>
    </rPh>
    <rPh sb="16" eb="18">
      <t>ハキュウ</t>
    </rPh>
    <rPh sb="18" eb="20">
      <t>コウカ</t>
    </rPh>
    <rPh sb="20" eb="22">
      <t>カンイ</t>
    </rPh>
    <rPh sb="22" eb="24">
      <t>ブンセキ</t>
    </rPh>
    <phoneticPr fontId="4"/>
  </si>
  <si>
    <t>効果」があることが分かりました。</t>
    <phoneticPr fontId="4"/>
  </si>
  <si>
    <t>れば分析結果の完成です。今回の例で分析した結果、岩手県経済には約15億円の「経済波及</t>
    <rPh sb="2" eb="4">
      <t>ブンセキ</t>
    </rPh>
    <rPh sb="4" eb="6">
      <t>ケッカ</t>
    </rPh>
    <rPh sb="7" eb="9">
      <t>カンセイ</t>
    </rPh>
    <rPh sb="31" eb="32">
      <t>ヤク</t>
    </rPh>
    <rPh sb="38" eb="40">
      <t>ケイザイ</t>
    </rPh>
    <rPh sb="40" eb="42">
      <t>ハキュウ</t>
    </rPh>
    <phoneticPr fontId="4"/>
  </si>
  <si>
    <t>　今般、岩手県における「経済波及効果」の分析を簡便にできるように、『平成27年岩手県産業連関表経</t>
    <rPh sb="1" eb="3">
      <t>コンパン</t>
    </rPh>
    <rPh sb="4" eb="7">
      <t>イワテケン</t>
    </rPh>
    <rPh sb="12" eb="14">
      <t>ケイザイ</t>
    </rPh>
    <rPh sb="14" eb="16">
      <t>ハキュウ</t>
    </rPh>
    <rPh sb="16" eb="18">
      <t>コウカ</t>
    </rPh>
    <rPh sb="20" eb="22">
      <t>ブンセキ</t>
    </rPh>
    <rPh sb="23" eb="25">
      <t>カンベン</t>
    </rPh>
    <rPh sb="34" eb="36">
      <t>ヘイセイ</t>
    </rPh>
    <rPh sb="38" eb="39">
      <t>ネン</t>
    </rPh>
    <rPh sb="39" eb="42">
      <t>イワテケン</t>
    </rPh>
    <rPh sb="42" eb="44">
      <t>サンギョウ</t>
    </rPh>
    <rPh sb="44" eb="46">
      <t>レンカン</t>
    </rPh>
    <rPh sb="46" eb="47">
      <t>ヒョウ</t>
    </rPh>
    <rPh sb="47" eb="48">
      <t>キョウ</t>
    </rPh>
    <phoneticPr fontId="4"/>
  </si>
  <si>
    <t>〔平成27年岩手県産業連関表（36部門）による試算〕</t>
    <rPh sb="1" eb="3">
      <t>ヘイセイ</t>
    </rPh>
    <rPh sb="5" eb="6">
      <t>ネン</t>
    </rPh>
    <rPh sb="6" eb="9">
      <t>イワテケン</t>
    </rPh>
    <rPh sb="9" eb="11">
      <t>サンギョウ</t>
    </rPh>
    <rPh sb="11" eb="13">
      <t>レンカン</t>
    </rPh>
    <rPh sb="13" eb="14">
      <t>ヒョウ</t>
    </rPh>
    <rPh sb="17" eb="19">
      <t>ブモン</t>
    </rPh>
    <rPh sb="23" eb="25">
      <t>シサン</t>
    </rPh>
    <phoneticPr fontId="4"/>
  </si>
  <si>
    <t>漁業</t>
    <rPh sb="0" eb="2">
      <t>ギョギョウ</t>
    </rPh>
    <phoneticPr fontId="5"/>
  </si>
  <si>
    <t>石油・石炭製品</t>
  </si>
  <si>
    <t>窯業・土石製品</t>
  </si>
  <si>
    <t>鉄鋼</t>
  </si>
  <si>
    <t>非鉄金属</t>
  </si>
  <si>
    <t>金属製品</t>
  </si>
  <si>
    <t>はん用機械、生産用機械、業務用機械</t>
    <rPh sb="2" eb="3">
      <t>ヨウ</t>
    </rPh>
    <rPh sb="3" eb="5">
      <t>キカイ</t>
    </rPh>
    <rPh sb="6" eb="9">
      <t>セイサンヨウ</t>
    </rPh>
    <rPh sb="9" eb="11">
      <t>キカイ</t>
    </rPh>
    <rPh sb="12" eb="15">
      <t>ギョウムヨウ</t>
    </rPh>
    <rPh sb="15" eb="17">
      <t>キカイ</t>
    </rPh>
    <phoneticPr fontId="3"/>
  </si>
  <si>
    <t>電力・ガス・熱供給、水道</t>
    <rPh sb="6" eb="9">
      <t>ネツキョウキュウ</t>
    </rPh>
    <rPh sb="10" eb="12">
      <t>スイドウ</t>
    </rPh>
    <phoneticPr fontId="3"/>
  </si>
  <si>
    <t>漁業</t>
  </si>
  <si>
    <t>はん用機械、生産用機械、業務用機械</t>
  </si>
  <si>
    <t>電力・ガス・熱供給、水道</t>
  </si>
  <si>
    <t>千円</t>
  </si>
  <si>
    <t>１　平成27年岩手県産業連関表は、平成27年の岩手県の経済構造を表したものであり、分析</t>
  </si>
  <si>
    <t>ＴＥＬ　０１９－６２９－５３０１　　　ＦＡＸ　０１９－６２９－５３０９</t>
    <phoneticPr fontId="4"/>
  </si>
  <si>
    <t>https://www3.pref.iwate.jp/webdb/view/outside/s14Tokei/bnyaBtKekka.html/B03/B0303/I015</t>
    <phoneticPr fontId="4"/>
  </si>
  <si>
    <t>https://www.stat.go.jp/data/kakei/index.html</t>
    <phoneticPr fontId="4"/>
  </si>
  <si>
    <t>令和2年</t>
    <rPh sb="0" eb="2">
      <t>レイワ</t>
    </rPh>
    <rPh sb="3" eb="4">
      <t>ネン</t>
    </rPh>
    <phoneticPr fontId="4"/>
  </si>
  <si>
    <t>令和3年</t>
    <rPh sb="0" eb="2">
      <t>レイワ</t>
    </rPh>
    <rPh sb="3" eb="4">
      <t>ネン</t>
    </rPh>
    <phoneticPr fontId="4"/>
  </si>
  <si>
    <t>令和4年</t>
    <rPh sb="0" eb="2">
      <t>レイワ</t>
    </rPh>
    <rPh sb="3" eb="4">
      <t>ネン</t>
    </rPh>
    <phoneticPr fontId="4"/>
  </si>
  <si>
    <t>令和5年</t>
    <rPh sb="0" eb="2">
      <t>レイワ</t>
    </rPh>
    <rPh sb="3" eb="4">
      <t>ネン</t>
    </rPh>
    <phoneticPr fontId="4"/>
  </si>
  <si>
    <t>令和6年</t>
    <rPh sb="0" eb="2">
      <t>レイワ</t>
    </rPh>
    <rPh sb="3" eb="4">
      <t>ネン</t>
    </rPh>
    <phoneticPr fontId="4"/>
  </si>
  <si>
    <t>　　　　　令和4年～令和6年の平均：0.537302、令和3年～令和5年の平均：0.544458、令和2年～令和4年の平均：0.528167、令和元年～令和3年の平均：0.545485、平成30年～令和2年の平均：0.567183、平成29年～令和元年の平均：0.585006、平成28年～30年の平均：0.614214、平成27年～29年の平均：0.615511</t>
    <rPh sb="27" eb="29">
      <t>レイワ</t>
    </rPh>
    <rPh sb="30" eb="31">
      <t>ネン</t>
    </rPh>
    <rPh sb="32" eb="34">
      <t>レイワ</t>
    </rPh>
    <rPh sb="35" eb="36">
      <t>ネン</t>
    </rPh>
    <rPh sb="37" eb="39">
      <t>ヘイキン</t>
    </rPh>
    <rPh sb="71" eb="74">
      <t>レイワモト</t>
    </rPh>
    <rPh sb="74" eb="75">
      <t>ネン</t>
    </rPh>
    <rPh sb="93" eb="95">
      <t>ヘイセイ</t>
    </rPh>
    <rPh sb="97" eb="98">
      <t>ネン</t>
    </rPh>
    <rPh sb="99" eb="101">
      <t>レイワ</t>
    </rPh>
    <rPh sb="102" eb="103">
      <t>ネン</t>
    </rPh>
    <rPh sb="104" eb="106">
      <t>ヘイキン</t>
    </rPh>
    <rPh sb="116" eb="118">
      <t>ヘイセイ</t>
    </rPh>
    <rPh sb="120" eb="121">
      <t>ネン</t>
    </rPh>
    <rPh sb="122" eb="126">
      <t>レイワガンネン</t>
    </rPh>
    <rPh sb="127" eb="129">
      <t>ヘイキン</t>
    </rPh>
    <phoneticPr fontId="4"/>
  </si>
  <si>
    <t>　　　　　令和6年：0.544755、令和5年：0.547931、令和4年：0.519219、令和3年：0.566223、令和2年：0.499059、令和元年：0.571171、平成30年：0.631318、平成29年：0.552528、平成28年：0.658796、平成27年：0.635208</t>
    <rPh sb="33" eb="35">
      <t>レイワ</t>
    </rPh>
    <rPh sb="36" eb="37">
      <t>ネン</t>
    </rPh>
    <rPh sb="47" eb="49">
      <t>レイワ</t>
    </rPh>
    <rPh sb="50" eb="51">
      <t>ネン</t>
    </rPh>
    <rPh sb="61" eb="63">
      <t>レイワ</t>
    </rPh>
    <rPh sb="64" eb="65">
      <t>ネン</t>
    </rPh>
    <rPh sb="75" eb="79">
      <t>レイワガンネン</t>
    </rPh>
    <rPh sb="134" eb="136">
      <t>ヘイセイ</t>
    </rPh>
    <rPh sb="138" eb="139">
      <t>ネン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</si>
</sst>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00000_ ;[Red]\-0.000000\ "/>
    <numFmt numFmtId="177" formatCode="#,##0_ "/>
    <numFmt numFmtId="178" formatCode="0.000000"/>
    <numFmt numFmtId="179" formatCode="#,##0.000000;[Red]\-#,##0.000000"/>
    <numFmt numFmtId="180" formatCode="0.0000"/>
    <numFmt numFmtId="181" formatCode="0.000000_ "/>
    <numFmt numFmtId="182" formatCode="#,##0_ ;[Red]\-#,##0\ "/>
    <numFmt numFmtId="183" formatCode="#,##0.000000_ ;[Red]\-#,##0.000000\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HG創英角ｺﾞｼｯｸUB"/>
      <family val="3"/>
      <charset val="128"/>
    </font>
    <font>
      <sz val="9"/>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u/>
      <sz val="11"/>
      <color indexed="12"/>
      <name val="ＭＳ Ｐゴシック"/>
      <family val="3"/>
      <charset val="128"/>
    </font>
    <font>
      <sz val="14"/>
      <name val="ＭＳ Ｐゴシック"/>
      <family val="3"/>
      <charset val="128"/>
    </font>
    <font>
      <sz val="11"/>
      <name val="標準ゴシック"/>
      <family val="3"/>
      <charset val="128"/>
    </font>
    <font>
      <sz val="11"/>
      <name val="ＭＳ ゴシック"/>
      <family val="3"/>
      <charset val="128"/>
    </font>
    <font>
      <sz val="11"/>
      <color indexed="12"/>
      <name val="ＭＳ Ｐゴシック"/>
      <family val="3"/>
      <charset val="128"/>
    </font>
    <font>
      <sz val="9"/>
      <color indexed="81"/>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1"/>
      <name val="HG創英角ｺﾞｼｯｸUB"/>
      <family val="3"/>
      <charset val="128"/>
    </font>
    <font>
      <b/>
      <sz val="14"/>
      <name val="ＭＳ Ｐゴシック"/>
      <family val="3"/>
      <charset val="128"/>
    </font>
    <font>
      <sz val="12"/>
      <name val="ＭＳ Ｐ明朝"/>
      <family val="1"/>
      <charset val="128"/>
    </font>
    <font>
      <sz val="14"/>
      <name val="ＭＳ Ｐ明朝"/>
      <family val="1"/>
      <charset val="128"/>
    </font>
    <font>
      <sz val="13"/>
      <name val="ＭＳ Ｐゴシック"/>
      <family val="3"/>
      <charset val="128"/>
    </font>
    <font>
      <sz val="16"/>
      <name val="ＭＳ Ｐゴシック"/>
      <family val="3"/>
      <charset val="128"/>
    </font>
    <font>
      <b/>
      <sz val="18"/>
      <name val="ＭＳ Ｐゴシック"/>
      <family val="3"/>
      <charset val="128"/>
    </font>
    <font>
      <sz val="11"/>
      <name val="ＭＳ Ｐ明朝"/>
      <family val="1"/>
      <charset val="128"/>
    </font>
    <font>
      <b/>
      <sz val="14"/>
      <color indexed="81"/>
      <name val="ＭＳ Ｐゴシック"/>
      <family val="3"/>
      <charset val="128"/>
    </font>
    <font>
      <sz val="16"/>
      <name val="HG創英角ｺﾞｼｯｸUB"/>
      <family val="3"/>
      <charset val="128"/>
    </font>
    <font>
      <sz val="18"/>
      <name val="HG創英角ｺﾞｼｯｸUB"/>
      <family val="3"/>
      <charset val="128"/>
    </font>
    <font>
      <b/>
      <sz val="14"/>
      <color indexed="10"/>
      <name val="ＭＳ Ｐゴシック"/>
      <family val="3"/>
      <charset val="128"/>
    </font>
    <font>
      <sz val="13"/>
      <name val="ＭＳ Ｐ明朝"/>
      <family val="1"/>
      <charset val="128"/>
    </font>
    <font>
      <sz val="13"/>
      <color indexed="12"/>
      <name val="ＭＳ Ｐ明朝"/>
      <family val="1"/>
      <charset val="128"/>
    </font>
    <font>
      <sz val="12"/>
      <color indexed="10"/>
      <name val="ＭＳ Ｐゴシック"/>
      <family val="3"/>
      <charset val="128"/>
    </font>
    <font>
      <sz val="12"/>
      <color indexed="10"/>
      <name val="HG創英角ｺﾞｼｯｸUB"/>
      <family val="3"/>
      <charset val="128"/>
    </font>
    <font>
      <sz val="14"/>
      <color indexed="10"/>
      <name val="HG創英角ｺﾞｼｯｸUB"/>
      <family val="3"/>
      <charset val="128"/>
    </font>
    <font>
      <sz val="16"/>
      <name val="ＭＳ Ｐ明朝"/>
      <family val="1"/>
      <charset val="128"/>
    </font>
    <font>
      <sz val="10"/>
      <name val="ＭＳ Ｐ明朝"/>
      <family val="1"/>
      <charset val="128"/>
    </font>
    <font>
      <sz val="10.5"/>
      <name val="ＭＳ Ｐ明朝"/>
      <family val="1"/>
      <charset val="128"/>
    </font>
    <font>
      <sz val="11"/>
      <color theme="1"/>
      <name val="ＭＳ Ｐゴシック"/>
      <family val="3"/>
      <charset val="128"/>
      <scheme val="minor"/>
    </font>
    <font>
      <sz val="11"/>
      <color rgb="FFFF0000"/>
      <name val="ＭＳ Ｐゴシック"/>
      <family val="3"/>
      <charset val="128"/>
    </font>
    <font>
      <sz val="13"/>
      <color rgb="FF0000FF"/>
      <name val="ＭＳ Ｐ明朝"/>
      <family val="1"/>
      <charset val="128"/>
    </font>
    <font>
      <sz val="11"/>
      <name val="ＭＳ Ｐゴシック"/>
      <family val="3"/>
      <charset val="128"/>
      <scheme val="minor"/>
    </font>
    <font>
      <sz val="6"/>
      <name val="ＭＳ Ｐゴシック"/>
      <family val="3"/>
      <charset val="128"/>
      <scheme val="minor"/>
    </font>
    <font>
      <sz val="9"/>
      <name val="ＭＳ Ｐゴシック"/>
      <family val="3"/>
      <charset val="128"/>
      <scheme val="minor"/>
    </font>
    <font>
      <sz val="9"/>
      <color theme="1"/>
      <name val="ＭＳ Ｐゴシック"/>
      <family val="2"/>
      <charset val="128"/>
      <scheme val="minor"/>
    </font>
    <font>
      <sz val="11"/>
      <color theme="1"/>
      <name val="ＭＳ Ｐゴシック"/>
      <family val="2"/>
      <scheme val="minor"/>
    </font>
    <font>
      <sz val="10"/>
      <name val="ＭＳ 明朝"/>
      <family val="1"/>
      <charset val="128"/>
    </font>
    <font>
      <sz val="13"/>
      <color rgb="FF0000FF"/>
      <name val="ＭＳ Ｐゴシック"/>
      <family val="3"/>
      <charset val="128"/>
    </font>
    <font>
      <sz val="11"/>
      <name val="ＭＳ Ｐゴシック"/>
      <family val="2"/>
      <scheme val="minor"/>
    </font>
    <font>
      <sz val="9"/>
      <name val="標準ゴシック"/>
      <family val="3"/>
      <charset val="128"/>
    </font>
    <font>
      <sz val="11"/>
      <name val="ＭＳ Ｐゴシック"/>
      <family val="2"/>
    </font>
    <font>
      <b/>
      <sz val="12"/>
      <color rgb="FFFF0000"/>
      <name val="ＭＳ Ｐ明朝"/>
      <family val="1"/>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mediumGray">
        <fgColor indexed="10"/>
      </patternFill>
    </fill>
    <fill>
      <patternFill patternType="lightGray">
        <fgColor indexed="10"/>
      </patternFill>
    </fill>
    <fill>
      <patternFill patternType="gray125">
        <fgColor indexed="10"/>
      </patternFill>
    </fill>
    <fill>
      <patternFill patternType="darkGray">
        <fgColor indexed="10"/>
      </patternFill>
    </fill>
    <fill>
      <patternFill patternType="mediumGray">
        <fgColor indexed="45"/>
      </patternFill>
    </fill>
    <fill>
      <patternFill patternType="mediumGray">
        <fgColor indexed="47"/>
      </patternFill>
    </fill>
    <fill>
      <patternFill patternType="mediumGray">
        <fgColor indexed="42"/>
      </patternFill>
    </fill>
    <fill>
      <patternFill patternType="mediumGray">
        <fgColor indexed="44"/>
      </patternFill>
    </fill>
    <fill>
      <patternFill patternType="mediumGray">
        <fgColor indexed="43"/>
      </patternFill>
    </fill>
    <fill>
      <patternFill patternType="solid">
        <fgColor indexed="9"/>
        <bgColor indexed="64"/>
      </patternFill>
    </fill>
    <fill>
      <patternFill patternType="mediumGray">
        <fgColor indexed="46"/>
      </patternFill>
    </fill>
    <fill>
      <patternFill patternType="mediumGray">
        <fgColor indexed="41"/>
      </patternFill>
    </fill>
    <fill>
      <patternFill patternType="lightGray">
        <fgColor indexed="43"/>
      </patternFill>
    </fill>
    <fill>
      <patternFill patternType="solid">
        <fgColor theme="4" tint="0.79998168889431442"/>
        <bgColor indexed="64"/>
      </patternFill>
    </fill>
  </fills>
  <borders count="1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dashed">
        <color indexed="64"/>
      </left>
      <right/>
      <top/>
      <bottom/>
      <diagonal/>
    </border>
    <border>
      <left/>
      <right style="thin">
        <color indexed="64"/>
      </right>
      <top/>
      <bottom/>
      <diagonal/>
    </border>
    <border>
      <left style="dashed">
        <color indexed="64"/>
      </left>
      <right style="medium">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dashed">
        <color indexed="64"/>
      </left>
      <right/>
      <top/>
      <bottom style="dashed">
        <color indexed="64"/>
      </bottom>
      <diagonal/>
    </border>
    <border>
      <left/>
      <right style="thin">
        <color indexed="64"/>
      </right>
      <top/>
      <bottom style="medium">
        <color indexed="64"/>
      </bottom>
      <diagonal/>
    </border>
    <border>
      <left/>
      <right/>
      <top/>
      <bottom style="dashed">
        <color indexed="64"/>
      </bottom>
      <diagonal/>
    </border>
    <border>
      <left/>
      <right style="thin">
        <color indexed="64"/>
      </right>
      <top style="thin">
        <color indexed="64"/>
      </top>
      <bottom/>
      <diagonal/>
    </border>
    <border>
      <left/>
      <right style="dashed">
        <color indexed="64"/>
      </right>
      <top/>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dashed">
        <color indexed="64"/>
      </right>
      <top style="dashed">
        <color indexed="64"/>
      </top>
      <bottom/>
      <diagonal/>
    </border>
    <border>
      <left/>
      <right style="dashed">
        <color indexed="64"/>
      </right>
      <top style="thin">
        <color indexed="64"/>
      </top>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double">
        <color indexed="64"/>
      </top>
      <bottom style="hair">
        <color indexed="64"/>
      </bottom>
      <diagonal/>
    </border>
    <border>
      <left/>
      <right style="thin">
        <color indexed="64"/>
      </right>
      <top/>
      <bottom style="hair">
        <color indexed="64"/>
      </bottom>
      <diagonal/>
    </border>
    <border>
      <left style="thin">
        <color indexed="64"/>
      </left>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left style="thin">
        <color indexed="64"/>
      </left>
      <right style="medium">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bottom style="medium">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top/>
      <bottom style="dashed">
        <color indexed="64"/>
      </bottom>
      <diagonal/>
    </border>
    <border>
      <left style="thin">
        <color indexed="64"/>
      </left>
      <right/>
      <top style="dashed">
        <color indexed="64"/>
      </top>
      <bottom style="medium">
        <color indexed="64"/>
      </bottom>
      <diagonal/>
    </border>
    <border>
      <left style="thin">
        <color indexed="64"/>
      </left>
      <right/>
      <top/>
      <bottom style="medium">
        <color indexed="64"/>
      </bottom>
      <diagonal/>
    </border>
    <border>
      <left style="thick">
        <color indexed="10"/>
      </left>
      <right style="thick">
        <color indexed="10"/>
      </right>
      <top/>
      <bottom style="hair">
        <color indexed="64"/>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style="hair">
        <color indexed="64"/>
      </top>
      <bottom/>
      <diagonal/>
    </border>
    <border>
      <left style="thick">
        <color indexed="10"/>
      </left>
      <right style="thick">
        <color indexed="10"/>
      </right>
      <top style="double">
        <color indexed="64"/>
      </top>
      <bottom style="thick">
        <color indexed="10"/>
      </bottom>
      <diagonal/>
    </border>
    <border>
      <left style="thin">
        <color indexed="64"/>
      </left>
      <right style="thin">
        <color indexed="64"/>
      </right>
      <top/>
      <bottom style="thin">
        <color indexed="64"/>
      </bottom>
      <diagonal/>
    </border>
    <border>
      <left style="thick">
        <color indexed="10"/>
      </left>
      <right style="thick">
        <color indexed="10"/>
      </right>
      <top/>
      <bottom style="double">
        <color indexed="64"/>
      </bottom>
      <diagonal/>
    </border>
    <border>
      <left style="thick">
        <color indexed="10"/>
      </left>
      <right style="thick">
        <color indexed="10"/>
      </right>
      <top style="thick">
        <color indexed="10"/>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diagonal/>
    </border>
    <border>
      <left/>
      <right style="medium">
        <color indexed="64"/>
      </right>
      <top style="double">
        <color indexed="64"/>
      </top>
      <bottom style="medium">
        <color indexed="64"/>
      </bottom>
      <diagonal/>
    </border>
    <border>
      <left/>
      <right/>
      <top style="medium">
        <color indexed="64"/>
      </top>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double">
        <color indexed="64"/>
      </bottom>
      <diagonal style="thin">
        <color indexed="64"/>
      </diagonal>
    </border>
    <border>
      <left style="medium">
        <color indexed="64"/>
      </left>
      <right style="thin">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hair">
        <color indexed="64"/>
      </top>
      <bottom/>
      <diagonal/>
    </border>
    <border>
      <left/>
      <right style="medium">
        <color indexed="64"/>
      </right>
      <top/>
      <bottom style="medium">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dashed">
        <color indexed="64"/>
      </top>
      <bottom style="thin">
        <color indexed="64"/>
      </bottom>
      <diagonal/>
    </border>
    <border>
      <left/>
      <right style="double">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diagonal/>
    </border>
    <border>
      <left/>
      <right style="thin">
        <color indexed="8"/>
      </right>
      <top/>
      <bottom/>
      <diagonal/>
    </border>
    <border>
      <left style="medium">
        <color indexed="8"/>
      </left>
      <right/>
      <top/>
      <bottom style="thin">
        <color indexed="8"/>
      </bottom>
      <diagonal/>
    </border>
    <border>
      <left/>
      <right style="thin">
        <color indexed="8"/>
      </right>
      <top/>
      <bottom style="thin">
        <color indexed="8"/>
      </bottom>
      <diagonal/>
    </border>
    <border>
      <left style="thin">
        <color indexed="8"/>
      </left>
      <right/>
      <top style="medium">
        <color indexed="8"/>
      </top>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64"/>
      </left>
      <right style="medium">
        <color indexed="64"/>
      </right>
      <top style="double">
        <color indexed="64"/>
      </top>
      <bottom/>
      <diagonal/>
    </border>
    <border>
      <left/>
      <right/>
      <top style="medium">
        <color indexed="8"/>
      </top>
      <bottom/>
      <diagonal/>
    </border>
    <border>
      <left style="thin">
        <color indexed="64"/>
      </left>
      <right style="thin">
        <color indexed="8"/>
      </right>
      <top style="medium">
        <color indexed="8"/>
      </top>
      <bottom/>
      <diagonal/>
    </border>
    <border>
      <left style="thin">
        <color indexed="8"/>
      </left>
      <right style="medium">
        <color indexed="8"/>
      </right>
      <top style="medium">
        <color indexed="8"/>
      </top>
      <bottom/>
      <diagonal/>
    </border>
    <border>
      <left style="thin">
        <color indexed="64"/>
      </left>
      <right style="thin">
        <color indexed="8"/>
      </right>
      <top/>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8"/>
      </right>
      <top/>
      <bottom style="thin">
        <color indexed="8"/>
      </bottom>
      <diagonal/>
    </border>
    <border>
      <left style="thin">
        <color indexed="8"/>
      </left>
      <right style="medium">
        <color indexed="8"/>
      </right>
      <top/>
      <bottom style="thin">
        <color indexed="8"/>
      </bottom>
      <diagonal/>
    </border>
  </borders>
  <cellStyleXfs count="6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37" fontId="24" fillId="0" borderId="0"/>
    <xf numFmtId="0" fontId="3" fillId="0" borderId="0"/>
    <xf numFmtId="0" fontId="3" fillId="0" borderId="0"/>
    <xf numFmtId="0" fontId="55" fillId="0" borderId="0">
      <alignment vertical="center"/>
    </xf>
    <xf numFmtId="0" fontId="24" fillId="0" borderId="0"/>
    <xf numFmtId="0" fontId="25" fillId="4" borderId="0" applyNumberFormat="0" applyBorder="0" applyAlignment="0" applyProtection="0">
      <alignment vertical="center"/>
    </xf>
    <xf numFmtId="0" fontId="2" fillId="0" borderId="0">
      <alignment vertical="center"/>
    </xf>
    <xf numFmtId="0" fontId="62" fillId="0" borderId="0"/>
    <xf numFmtId="9" fontId="63"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3" fillId="0" borderId="0"/>
    <xf numFmtId="0" fontId="55" fillId="0" borderId="0">
      <alignment vertical="center"/>
    </xf>
    <xf numFmtId="0" fontId="2" fillId="0" borderId="0">
      <alignment vertical="center"/>
    </xf>
    <xf numFmtId="0" fontId="63" fillId="0" borderId="0"/>
    <xf numFmtId="38" fontId="3" fillId="0" borderId="0" applyFont="0" applyFill="0" applyBorder="0" applyAlignment="0" applyProtection="0"/>
    <xf numFmtId="0" fontId="1" fillId="0" borderId="0">
      <alignment vertical="center"/>
    </xf>
  </cellStyleXfs>
  <cellXfs count="656">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Fill="1"/>
    <xf numFmtId="0" fontId="0" fillId="0" borderId="0" xfId="0" applyFill="1" applyAlignment="1">
      <alignment vertical="center"/>
    </xf>
    <xf numFmtId="0" fontId="6" fillId="0" borderId="20" xfId="0" applyFont="1" applyFill="1" applyBorder="1" applyAlignment="1">
      <alignment horizontal="center" vertical="center" shrinkToFit="1"/>
    </xf>
    <xf numFmtId="0" fontId="0" fillId="0" borderId="20" xfId="0" applyFill="1" applyBorder="1" applyAlignment="1">
      <alignment vertical="center"/>
    </xf>
    <xf numFmtId="0" fontId="3" fillId="0" borderId="0" xfId="0" applyFont="1" applyFill="1" applyAlignment="1">
      <alignment vertical="center"/>
    </xf>
    <xf numFmtId="0" fontId="0" fillId="0" borderId="20" xfId="0" applyFill="1" applyBorder="1" applyAlignment="1">
      <alignment horizontal="center"/>
    </xf>
    <xf numFmtId="0" fontId="3" fillId="0" borderId="0" xfId="0" applyFont="1" applyAlignment="1">
      <alignment vertical="center"/>
    </xf>
    <xf numFmtId="0" fontId="0" fillId="0" borderId="0" xfId="0" applyAlignment="1">
      <alignment vertical="center"/>
    </xf>
    <xf numFmtId="0" fontId="32" fillId="0" borderId="0" xfId="0" applyFont="1" applyAlignment="1">
      <alignment horizontal="center" vertical="center"/>
    </xf>
    <xf numFmtId="0" fontId="32" fillId="0" borderId="0" xfId="0" applyFont="1" applyAlignment="1">
      <alignment vertical="center"/>
    </xf>
    <xf numFmtId="0" fontId="32" fillId="0" borderId="21" xfId="0" applyFont="1" applyBorder="1" applyAlignment="1">
      <alignment vertical="center"/>
    </xf>
    <xf numFmtId="0" fontId="32" fillId="0" borderId="22" xfId="0" applyFont="1" applyBorder="1" applyAlignment="1">
      <alignment vertical="center"/>
    </xf>
    <xf numFmtId="0" fontId="32" fillId="0" borderId="23" xfId="0" applyFont="1" applyBorder="1" applyAlignment="1">
      <alignment vertical="center"/>
    </xf>
    <xf numFmtId="0" fontId="34" fillId="0" borderId="0" xfId="0" applyFont="1" applyAlignment="1">
      <alignment vertical="center"/>
    </xf>
    <xf numFmtId="0" fontId="34" fillId="0" borderId="0" xfId="0" applyFont="1" applyAlignment="1">
      <alignment horizontal="right" vertical="center"/>
    </xf>
    <xf numFmtId="0" fontId="32" fillId="24" borderId="0" xfId="0" applyFont="1" applyFill="1" applyAlignment="1">
      <alignment vertical="center"/>
    </xf>
    <xf numFmtId="0" fontId="32" fillId="24" borderId="24" xfId="0" applyFont="1" applyFill="1" applyBorder="1" applyAlignment="1">
      <alignment vertical="center"/>
    </xf>
    <xf numFmtId="0" fontId="34" fillId="24" borderId="0" xfId="0" applyFont="1" applyFill="1" applyAlignment="1">
      <alignment vertical="center"/>
    </xf>
    <xf numFmtId="0" fontId="32" fillId="24" borderId="25" xfId="0" applyFont="1" applyFill="1" applyBorder="1" applyAlignment="1">
      <alignment vertical="center"/>
    </xf>
    <xf numFmtId="0" fontId="32" fillId="25" borderId="0" xfId="0" applyFont="1" applyFill="1" applyBorder="1" applyAlignment="1">
      <alignment vertical="center"/>
    </xf>
    <xf numFmtId="0" fontId="32" fillId="25" borderId="0" xfId="0" applyFont="1" applyFill="1" applyAlignment="1">
      <alignment vertical="center"/>
    </xf>
    <xf numFmtId="0" fontId="32" fillId="25" borderId="0" xfId="0" applyFont="1" applyFill="1" applyAlignment="1">
      <alignment horizontal="center" vertical="center"/>
    </xf>
    <xf numFmtId="0" fontId="34" fillId="25" borderId="0" xfId="0" applyFont="1" applyFill="1" applyAlignment="1">
      <alignment horizontal="right" vertical="center"/>
    </xf>
    <xf numFmtId="0" fontId="32" fillId="26" borderId="0" xfId="0" applyFont="1" applyFill="1" applyAlignment="1">
      <alignment vertical="center"/>
    </xf>
    <xf numFmtId="0" fontId="32" fillId="27" borderId="0" xfId="0" applyFont="1" applyFill="1" applyAlignment="1">
      <alignment vertical="center"/>
    </xf>
    <xf numFmtId="0" fontId="32" fillId="27" borderId="0" xfId="0" applyFont="1" applyFill="1" applyAlignment="1">
      <alignment horizontal="center" vertical="center"/>
    </xf>
    <xf numFmtId="0" fontId="32" fillId="27" borderId="26" xfId="0" applyFont="1" applyFill="1" applyBorder="1" applyAlignment="1">
      <alignment vertical="center"/>
    </xf>
    <xf numFmtId="0" fontId="32" fillId="27" borderId="24" xfId="0" applyFont="1" applyFill="1" applyBorder="1" applyAlignment="1">
      <alignment vertical="center"/>
    </xf>
    <xf numFmtId="0" fontId="32" fillId="27" borderId="27" xfId="0" applyFont="1" applyFill="1" applyBorder="1" applyAlignment="1">
      <alignment vertical="center"/>
    </xf>
    <xf numFmtId="0" fontId="32" fillId="27" borderId="28" xfId="0" applyFont="1" applyFill="1" applyBorder="1" applyAlignment="1">
      <alignment vertical="center"/>
    </xf>
    <xf numFmtId="0" fontId="34" fillId="27" borderId="0" xfId="0" applyFont="1" applyFill="1" applyAlignment="1">
      <alignment horizontal="right" vertical="center"/>
    </xf>
    <xf numFmtId="0" fontId="32" fillId="27" borderId="25" xfId="0" applyFont="1" applyFill="1" applyBorder="1" applyAlignment="1">
      <alignment vertical="center"/>
    </xf>
    <xf numFmtId="0" fontId="32" fillId="0" borderId="0" xfId="0" applyFont="1" applyFill="1" applyAlignment="1">
      <alignment vertical="center"/>
    </xf>
    <xf numFmtId="0" fontId="34" fillId="0" borderId="0" xfId="0" applyFont="1" applyFill="1" applyAlignment="1">
      <alignment vertical="center"/>
    </xf>
    <xf numFmtId="0" fontId="32" fillId="0" borderId="29" xfId="0" applyFont="1" applyFill="1" applyBorder="1" applyAlignment="1">
      <alignment vertical="center"/>
    </xf>
    <xf numFmtId="0" fontId="32" fillId="0" borderId="0" xfId="0" applyFont="1" applyFill="1" applyAlignment="1">
      <alignment horizontal="center" vertical="center"/>
    </xf>
    <xf numFmtId="0" fontId="34" fillId="0" borderId="0" xfId="0" applyFont="1" applyFill="1" applyAlignment="1">
      <alignment horizontal="right" vertical="center"/>
    </xf>
    <xf numFmtId="0" fontId="35" fillId="0" borderId="0" xfId="0" applyFont="1" applyFill="1" applyAlignment="1">
      <alignment horizontal="center" vertical="center"/>
    </xf>
    <xf numFmtId="0" fontId="32" fillId="0" borderId="30" xfId="0" applyFont="1" applyFill="1" applyBorder="1" applyAlignment="1">
      <alignment vertical="center"/>
    </xf>
    <xf numFmtId="0" fontId="32" fillId="24" borderId="24" xfId="0" applyFont="1" applyFill="1" applyBorder="1" applyAlignment="1">
      <alignment horizontal="center" vertical="center"/>
    </xf>
    <xf numFmtId="0" fontId="34" fillId="24" borderId="24" xfId="0" applyFont="1" applyFill="1" applyBorder="1" applyAlignment="1">
      <alignment horizontal="right" vertical="center"/>
    </xf>
    <xf numFmtId="0" fontId="32" fillId="24" borderId="31" xfId="0" applyFont="1" applyFill="1" applyBorder="1" applyAlignment="1">
      <alignment horizontal="center" vertical="center"/>
    </xf>
    <xf numFmtId="0" fontId="32" fillId="24" borderId="31" xfId="0" applyFont="1" applyFill="1" applyBorder="1" applyAlignment="1">
      <alignment vertical="center"/>
    </xf>
    <xf numFmtId="0" fontId="32" fillId="24" borderId="0" xfId="0" applyFont="1" applyFill="1" applyBorder="1" applyAlignment="1">
      <alignment vertical="center"/>
    </xf>
    <xf numFmtId="0" fontId="32" fillId="24" borderId="32" xfId="0" applyFont="1" applyFill="1" applyBorder="1" applyAlignment="1">
      <alignment vertical="center"/>
    </xf>
    <xf numFmtId="0" fontId="32" fillId="0" borderId="21" xfId="0" applyFont="1" applyFill="1" applyBorder="1" applyAlignment="1">
      <alignment vertical="center"/>
    </xf>
    <xf numFmtId="0" fontId="32" fillId="0" borderId="0" xfId="0" applyFont="1" applyFill="1" applyBorder="1" applyAlignment="1">
      <alignment vertical="center"/>
    </xf>
    <xf numFmtId="0" fontId="32" fillId="0" borderId="33" xfId="0" applyFont="1" applyFill="1" applyBorder="1" applyAlignment="1">
      <alignment vertical="center"/>
    </xf>
    <xf numFmtId="0" fontId="32" fillId="0" borderId="22" xfId="0" applyFont="1" applyFill="1" applyBorder="1" applyAlignment="1">
      <alignment vertical="center"/>
    </xf>
    <xf numFmtId="0" fontId="32" fillId="0" borderId="23" xfId="0" applyFont="1" applyFill="1" applyBorder="1" applyAlignment="1">
      <alignment vertical="center"/>
    </xf>
    <xf numFmtId="0" fontId="32" fillId="0" borderId="25" xfId="0" applyFont="1" applyFill="1" applyBorder="1" applyAlignment="1">
      <alignment vertical="center"/>
    </xf>
    <xf numFmtId="0" fontId="32" fillId="0" borderId="34" xfId="0" applyFont="1" applyFill="1" applyBorder="1" applyAlignment="1">
      <alignment vertical="center"/>
    </xf>
    <xf numFmtId="0" fontId="32" fillId="0" borderId="27" xfId="0" applyFont="1" applyFill="1" applyBorder="1" applyAlignment="1">
      <alignment vertical="center"/>
    </xf>
    <xf numFmtId="0" fontId="32" fillId="26" borderId="35" xfId="0" applyFont="1" applyFill="1" applyBorder="1" applyAlignment="1">
      <alignment vertical="center"/>
    </xf>
    <xf numFmtId="0" fontId="32" fillId="0" borderId="0" xfId="0" applyFont="1" applyFill="1" applyAlignment="1">
      <alignment horizontal="center" vertical="center" shrinkToFit="1"/>
    </xf>
    <xf numFmtId="0" fontId="32" fillId="0" borderId="36" xfId="0" applyFont="1" applyFill="1" applyBorder="1" applyAlignment="1">
      <alignment vertical="center"/>
    </xf>
    <xf numFmtId="0" fontId="32" fillId="0" borderId="37" xfId="0" applyFont="1" applyFill="1" applyBorder="1" applyAlignment="1">
      <alignment vertical="center"/>
    </xf>
    <xf numFmtId="0" fontId="32" fillId="0" borderId="38" xfId="0" applyFont="1" applyFill="1" applyBorder="1" applyAlignment="1">
      <alignment vertical="center"/>
    </xf>
    <xf numFmtId="0" fontId="32" fillId="0" borderId="39" xfId="0" applyFont="1" applyFill="1" applyBorder="1" applyAlignment="1">
      <alignment vertical="center"/>
    </xf>
    <xf numFmtId="0" fontId="33" fillId="0" borderId="0" xfId="0" applyFont="1" applyAlignment="1">
      <alignment vertical="center"/>
    </xf>
    <xf numFmtId="0" fontId="3" fillId="0" borderId="0" xfId="0" applyFont="1" applyAlignment="1">
      <alignment horizontal="right" vertical="center"/>
    </xf>
    <xf numFmtId="0" fontId="36" fillId="0" borderId="0" xfId="0" applyFont="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8" fillId="0" borderId="0" xfId="0" quotePrefix="1" applyFont="1" applyAlignment="1">
      <alignment vertical="top"/>
    </xf>
    <xf numFmtId="0" fontId="38" fillId="0" borderId="0" xfId="0" applyFont="1" applyAlignment="1">
      <alignment vertical="top"/>
    </xf>
    <xf numFmtId="0" fontId="38" fillId="0" borderId="0" xfId="0" applyFont="1" applyAlignment="1">
      <alignment vertical="center"/>
    </xf>
    <xf numFmtId="0" fontId="39" fillId="28" borderId="40" xfId="0" applyFont="1" applyFill="1" applyBorder="1" applyAlignment="1">
      <alignment vertical="center"/>
    </xf>
    <xf numFmtId="0" fontId="41" fillId="0" borderId="0" xfId="0" applyFont="1" applyAlignment="1">
      <alignment horizontal="right" vertical="center"/>
    </xf>
    <xf numFmtId="0" fontId="42" fillId="0" borderId="0" xfId="0" applyFont="1" applyAlignment="1">
      <alignment horizontal="center" vertical="center"/>
    </xf>
    <xf numFmtId="0" fontId="42" fillId="0" borderId="0" xfId="0" applyFont="1" applyAlignment="1">
      <alignment vertical="center"/>
    </xf>
    <xf numFmtId="0" fontId="32" fillId="24" borderId="35" xfId="0" applyFont="1" applyFill="1" applyBorder="1" applyAlignment="1">
      <alignment vertical="center"/>
    </xf>
    <xf numFmtId="0" fontId="32" fillId="0" borderId="41" xfId="0" applyFont="1" applyFill="1" applyBorder="1" applyAlignment="1">
      <alignment vertical="center"/>
    </xf>
    <xf numFmtId="0" fontId="32" fillId="24" borderId="0" xfId="0" applyFont="1" applyFill="1" applyBorder="1" applyAlignment="1">
      <alignment horizontal="center" vertical="center" shrinkToFit="1"/>
    </xf>
    <xf numFmtId="0" fontId="32" fillId="25" borderId="29" xfId="0" applyFont="1" applyFill="1" applyBorder="1" applyAlignment="1">
      <alignment vertical="center"/>
    </xf>
    <xf numFmtId="0" fontId="32" fillId="25" borderId="42" xfId="0" applyFont="1" applyFill="1" applyBorder="1" applyAlignment="1">
      <alignment vertical="center"/>
    </xf>
    <xf numFmtId="0" fontId="32" fillId="25" borderId="43" xfId="0" applyFont="1" applyFill="1" applyBorder="1" applyAlignment="1">
      <alignment vertical="center"/>
    </xf>
    <xf numFmtId="0" fontId="32" fillId="26" borderId="0" xfId="0" applyFont="1" applyFill="1" applyBorder="1" applyAlignment="1">
      <alignment vertical="center"/>
    </xf>
    <xf numFmtId="0" fontId="37" fillId="0" borderId="44" xfId="0" applyFont="1" applyBorder="1" applyAlignment="1">
      <alignment vertical="center"/>
    </xf>
    <xf numFmtId="0" fontId="37" fillId="0" borderId="45" xfId="0" applyFont="1" applyBorder="1" applyAlignment="1">
      <alignment vertical="center"/>
    </xf>
    <xf numFmtId="0" fontId="37" fillId="0" borderId="46" xfId="0" applyFont="1" applyBorder="1" applyAlignment="1">
      <alignment vertical="center"/>
    </xf>
    <xf numFmtId="0" fontId="37" fillId="0" borderId="47" xfId="0" applyFont="1" applyBorder="1" applyAlignment="1">
      <alignment vertical="center"/>
    </xf>
    <xf numFmtId="0" fontId="37" fillId="0" borderId="0" xfId="0" applyFont="1" applyBorder="1" applyAlignment="1">
      <alignment vertical="center"/>
    </xf>
    <xf numFmtId="0" fontId="37" fillId="0" borderId="48" xfId="0" applyFont="1" applyBorder="1" applyAlignment="1">
      <alignment vertical="center"/>
    </xf>
    <xf numFmtId="0" fontId="37" fillId="0" borderId="49" xfId="0" applyFont="1" applyBorder="1" applyAlignment="1">
      <alignment vertical="center"/>
    </xf>
    <xf numFmtId="0" fontId="37" fillId="0" borderId="50" xfId="0" applyFont="1" applyBorder="1" applyAlignment="1">
      <alignment vertical="center"/>
    </xf>
    <xf numFmtId="0" fontId="37" fillId="0" borderId="51" xfId="0" applyFont="1" applyBorder="1" applyAlignment="1">
      <alignment vertical="center"/>
    </xf>
    <xf numFmtId="0" fontId="33" fillId="0" borderId="0" xfId="0" applyFont="1" applyFill="1" applyBorder="1" applyAlignment="1">
      <alignment horizontal="center" vertical="center"/>
    </xf>
    <xf numFmtId="0" fontId="33" fillId="0" borderId="52" xfId="0" applyFont="1" applyFill="1" applyBorder="1" applyAlignment="1">
      <alignment horizontal="center" vertical="center"/>
    </xf>
    <xf numFmtId="0" fontId="33" fillId="29" borderId="52" xfId="0" applyFont="1" applyFill="1" applyBorder="1" applyAlignment="1">
      <alignment horizontal="center" vertical="center"/>
    </xf>
    <xf numFmtId="0" fontId="33" fillId="29" borderId="53" xfId="0" applyFont="1" applyFill="1" applyBorder="1" applyAlignment="1">
      <alignment horizontal="center" vertical="center"/>
    </xf>
    <xf numFmtId="0" fontId="33" fillId="29" borderId="52" xfId="0" applyFont="1" applyFill="1" applyBorder="1" applyAlignment="1">
      <alignment vertical="center"/>
    </xf>
    <xf numFmtId="0" fontId="33" fillId="29" borderId="54" xfId="0" applyFont="1" applyFill="1" applyBorder="1" applyAlignment="1">
      <alignment vertical="center"/>
    </xf>
    <xf numFmtId="0" fontId="33" fillId="29" borderId="55" xfId="0" applyFont="1" applyFill="1" applyBorder="1" applyAlignment="1">
      <alignment vertical="center"/>
    </xf>
    <xf numFmtId="0" fontId="33" fillId="28" borderId="56" xfId="0" applyFont="1" applyFill="1" applyBorder="1" applyAlignment="1">
      <alignment vertical="center"/>
    </xf>
    <xf numFmtId="0" fontId="33" fillId="28" borderId="57" xfId="0" applyFont="1" applyFill="1" applyBorder="1" applyAlignment="1">
      <alignment vertical="center"/>
    </xf>
    <xf numFmtId="0" fontId="33" fillId="29" borderId="52" xfId="0" applyFont="1" applyFill="1" applyBorder="1" applyAlignment="1">
      <alignment horizontal="center" vertical="center" wrapText="1"/>
    </xf>
    <xf numFmtId="0" fontId="33" fillId="30" borderId="58" xfId="0" applyFont="1" applyFill="1" applyBorder="1" applyAlignment="1">
      <alignment horizontal="center" vertical="center" wrapText="1"/>
    </xf>
    <xf numFmtId="0" fontId="33" fillId="31" borderId="0" xfId="0" applyFont="1" applyFill="1" applyBorder="1" applyAlignment="1">
      <alignment horizontal="center" vertical="center" wrapText="1"/>
    </xf>
    <xf numFmtId="0" fontId="33" fillId="31" borderId="57" xfId="0" applyFont="1" applyFill="1" applyBorder="1" applyAlignment="1">
      <alignment horizontal="center" vertical="center" wrapText="1"/>
    </xf>
    <xf numFmtId="0" fontId="33" fillId="32" borderId="59" xfId="0" applyFont="1" applyFill="1" applyBorder="1" applyAlignment="1">
      <alignment horizontal="center" vertical="center" wrapText="1"/>
    </xf>
    <xf numFmtId="0" fontId="33" fillId="32" borderId="60" xfId="0" applyFont="1" applyFill="1" applyBorder="1" applyAlignment="1">
      <alignment horizontal="center" vertical="center" wrapText="1"/>
    </xf>
    <xf numFmtId="0" fontId="33" fillId="32" borderId="61" xfId="0" applyFont="1" applyFill="1" applyBorder="1" applyAlignment="1">
      <alignment horizontal="center" vertical="center"/>
    </xf>
    <xf numFmtId="0" fontId="33" fillId="29" borderId="62" xfId="0" applyFont="1" applyFill="1" applyBorder="1" applyAlignment="1">
      <alignment horizontal="center" vertical="center" wrapText="1"/>
    </xf>
    <xf numFmtId="0" fontId="33" fillId="30" borderId="56" xfId="0" applyFont="1" applyFill="1" applyBorder="1" applyAlignment="1">
      <alignment horizontal="center" vertical="center" wrapText="1"/>
    </xf>
    <xf numFmtId="0" fontId="33" fillId="28" borderId="59" xfId="0" applyFont="1" applyFill="1" applyBorder="1" applyAlignment="1">
      <alignment horizontal="center" vertical="center" wrapText="1"/>
    </xf>
    <xf numFmtId="0" fontId="33" fillId="28" borderId="60" xfId="0" applyFont="1" applyFill="1" applyBorder="1" applyAlignment="1">
      <alignment horizontal="center" vertical="center" wrapText="1"/>
    </xf>
    <xf numFmtId="0" fontId="33" fillId="28" borderId="27" xfId="0" applyFont="1" applyFill="1" applyBorder="1" applyAlignment="1">
      <alignment horizontal="center" vertical="center" wrapText="1"/>
    </xf>
    <xf numFmtId="0" fontId="33" fillId="32" borderId="28" xfId="0" applyFont="1" applyFill="1" applyBorder="1" applyAlignment="1">
      <alignment horizontal="center" vertical="center" wrapText="1"/>
    </xf>
    <xf numFmtId="0" fontId="33" fillId="32" borderId="63" xfId="0" applyFont="1" applyFill="1" applyBorder="1" applyAlignment="1">
      <alignment horizontal="center" vertical="center" wrapText="1"/>
    </xf>
    <xf numFmtId="0" fontId="33" fillId="28" borderId="63" xfId="0" applyFont="1" applyFill="1" applyBorder="1" applyAlignment="1">
      <alignment horizontal="center" vertical="center" wrapText="1"/>
    </xf>
    <xf numFmtId="0" fontId="33" fillId="29" borderId="62" xfId="0" applyFont="1" applyFill="1" applyBorder="1" applyAlignment="1">
      <alignment horizontal="center" vertical="center"/>
    </xf>
    <xf numFmtId="0" fontId="33" fillId="31" borderId="56" xfId="0" applyFont="1" applyFill="1" applyBorder="1" applyAlignment="1">
      <alignment horizontal="center" vertical="center" wrapText="1"/>
    </xf>
    <xf numFmtId="0" fontId="33" fillId="28" borderId="58" xfId="0" applyFont="1" applyFill="1" applyBorder="1" applyAlignment="1">
      <alignment horizontal="center" vertical="center" wrapText="1"/>
    </xf>
    <xf numFmtId="0" fontId="33" fillId="28" borderId="64" xfId="0" applyFont="1" applyFill="1" applyBorder="1" applyAlignment="1">
      <alignment horizontal="center" vertical="center" wrapText="1"/>
    </xf>
    <xf numFmtId="0" fontId="33" fillId="0" borderId="0" xfId="0" applyFont="1" applyAlignment="1">
      <alignment horizontal="center" vertical="center"/>
    </xf>
    <xf numFmtId="0" fontId="33" fillId="32" borderId="65" xfId="0" applyFont="1" applyFill="1" applyBorder="1" applyAlignment="1">
      <alignment horizontal="center" vertical="center" shrinkToFit="1"/>
    </xf>
    <xf numFmtId="0" fontId="33" fillId="32" borderId="66" xfId="0" applyFont="1" applyFill="1" applyBorder="1" applyAlignment="1">
      <alignment horizontal="center" vertical="center" shrinkToFit="1"/>
    </xf>
    <xf numFmtId="0" fontId="33" fillId="29" borderId="65" xfId="0" applyFont="1" applyFill="1" applyBorder="1" applyAlignment="1">
      <alignment horizontal="center" vertical="center" shrinkToFit="1"/>
    </xf>
    <xf numFmtId="0" fontId="33" fillId="30" borderId="58" xfId="0" applyFont="1" applyFill="1" applyBorder="1" applyAlignment="1">
      <alignment horizontal="center" vertical="center" shrinkToFit="1"/>
    </xf>
    <xf numFmtId="0" fontId="33" fillId="31" borderId="0" xfId="0" applyFont="1" applyFill="1" applyBorder="1" applyAlignment="1">
      <alignment horizontal="center" vertical="center" shrinkToFit="1"/>
    </xf>
    <xf numFmtId="0" fontId="33" fillId="31" borderId="67" xfId="0" applyFont="1" applyFill="1" applyBorder="1" applyAlignment="1">
      <alignment horizontal="center" vertical="center" shrinkToFit="1"/>
    </xf>
    <xf numFmtId="0" fontId="33" fillId="32" borderId="68" xfId="0" applyFont="1" applyFill="1" applyBorder="1" applyAlignment="1">
      <alignment horizontal="center" vertical="center" shrinkToFit="1"/>
    </xf>
    <xf numFmtId="0" fontId="33" fillId="32" borderId="69" xfId="0" applyFont="1" applyFill="1" applyBorder="1" applyAlignment="1">
      <alignment horizontal="center" vertical="center" shrinkToFit="1"/>
    </xf>
    <xf numFmtId="0" fontId="33" fillId="32" borderId="50" xfId="0" applyFont="1" applyFill="1" applyBorder="1" applyAlignment="1">
      <alignment horizontal="center" vertical="center" shrinkToFit="1"/>
    </xf>
    <xf numFmtId="0" fontId="33" fillId="29" borderId="68" xfId="0" applyFont="1" applyFill="1" applyBorder="1" applyAlignment="1">
      <alignment horizontal="center" vertical="center" shrinkToFit="1"/>
    </xf>
    <xf numFmtId="0" fontId="33" fillId="30" borderId="69" xfId="0" applyFont="1" applyFill="1" applyBorder="1" applyAlignment="1">
      <alignment horizontal="center" vertical="center" shrinkToFit="1"/>
    </xf>
    <xf numFmtId="0" fontId="33" fillId="28" borderId="68" xfId="0" applyFont="1" applyFill="1" applyBorder="1" applyAlignment="1">
      <alignment horizontal="center" vertical="center" shrinkToFit="1"/>
    </xf>
    <xf numFmtId="0" fontId="33" fillId="28" borderId="69" xfId="0" applyFont="1" applyFill="1" applyBorder="1" applyAlignment="1">
      <alignment horizontal="center" vertical="center" shrinkToFit="1"/>
    </xf>
    <xf numFmtId="0" fontId="33" fillId="28" borderId="70" xfId="0" applyFont="1" applyFill="1" applyBorder="1" applyAlignment="1">
      <alignment horizontal="center" vertical="center" shrinkToFit="1"/>
    </xf>
    <xf numFmtId="0" fontId="33" fillId="28" borderId="66" xfId="0" applyFont="1" applyFill="1" applyBorder="1" applyAlignment="1">
      <alignment horizontal="center" vertical="center" shrinkToFit="1"/>
    </xf>
    <xf numFmtId="0" fontId="33" fillId="31" borderId="69" xfId="0" applyFont="1" applyFill="1" applyBorder="1" applyAlignment="1">
      <alignment horizontal="center" vertical="center" shrinkToFit="1"/>
    </xf>
    <xf numFmtId="0" fontId="33" fillId="28" borderId="67" xfId="0" applyFont="1" applyFill="1" applyBorder="1" applyAlignment="1">
      <alignment horizontal="center" vertical="center" shrinkToFit="1"/>
    </xf>
    <xf numFmtId="0" fontId="33" fillId="32" borderId="71" xfId="0" applyFont="1" applyFill="1" applyBorder="1" applyAlignment="1">
      <alignment horizontal="center" vertical="center" shrinkToFit="1"/>
    </xf>
    <xf numFmtId="0" fontId="33" fillId="0" borderId="0" xfId="0" applyFont="1" applyAlignment="1">
      <alignment horizontal="center" vertical="center" shrinkToFit="1"/>
    </xf>
    <xf numFmtId="0" fontId="33" fillId="32" borderId="72" xfId="0" applyFont="1" applyFill="1" applyBorder="1" applyAlignment="1">
      <alignment vertical="center"/>
    </xf>
    <xf numFmtId="0" fontId="33" fillId="32" borderId="73" xfId="0" applyFont="1" applyFill="1" applyBorder="1" applyAlignment="1">
      <alignment vertical="center" shrinkToFit="1"/>
    </xf>
    <xf numFmtId="0" fontId="33" fillId="32" borderId="74" xfId="0" applyFont="1" applyFill="1" applyBorder="1" applyAlignment="1">
      <alignment vertical="center"/>
    </xf>
    <xf numFmtId="0" fontId="33" fillId="32" borderId="75" xfId="0" applyFont="1" applyFill="1" applyBorder="1" applyAlignment="1">
      <alignment vertical="center" shrinkToFit="1"/>
    </xf>
    <xf numFmtId="0" fontId="33" fillId="32" borderId="76" xfId="0" applyFont="1" applyFill="1" applyBorder="1" applyAlignment="1">
      <alignment vertical="center"/>
    </xf>
    <xf numFmtId="0" fontId="33" fillId="32" borderId="77" xfId="0" applyFont="1" applyFill="1" applyBorder="1" applyAlignment="1">
      <alignment vertical="center" shrinkToFit="1"/>
    </xf>
    <xf numFmtId="0" fontId="27" fillId="0" borderId="0" xfId="0" applyFont="1" applyAlignment="1">
      <alignment vertical="center"/>
    </xf>
    <xf numFmtId="0" fontId="45" fillId="0" borderId="0" xfId="0" applyFont="1" applyAlignment="1">
      <alignment vertical="center"/>
    </xf>
    <xf numFmtId="0" fontId="30" fillId="0" borderId="0" xfId="0" applyFont="1" applyAlignment="1">
      <alignment vertical="center"/>
    </xf>
    <xf numFmtId="38" fontId="48" fillId="29" borderId="72" xfId="34" applyFont="1" applyFill="1" applyBorder="1" applyAlignment="1">
      <alignment vertical="center"/>
    </xf>
    <xf numFmtId="38" fontId="48" fillId="30" borderId="79" xfId="34" applyFont="1" applyFill="1" applyBorder="1" applyAlignment="1">
      <alignment vertical="center"/>
    </xf>
    <xf numFmtId="38" fontId="48" fillId="31" borderId="80" xfId="34" applyFont="1" applyFill="1" applyBorder="1" applyAlignment="1">
      <alignment vertical="center"/>
    </xf>
    <xf numFmtId="38" fontId="48" fillId="32" borderId="79" xfId="34" applyFont="1" applyFill="1" applyBorder="1" applyAlignment="1">
      <alignment vertical="center"/>
    </xf>
    <xf numFmtId="179" fontId="48" fillId="32" borderId="79" xfId="34" applyNumberFormat="1" applyFont="1" applyFill="1" applyBorder="1" applyAlignment="1">
      <alignment vertical="center"/>
    </xf>
    <xf numFmtId="38" fontId="48" fillId="29" borderId="81" xfId="34" applyFont="1" applyFill="1" applyBorder="1" applyAlignment="1">
      <alignment vertical="center"/>
    </xf>
    <xf numFmtId="38" fontId="48" fillId="30" borderId="82" xfId="34" applyFont="1" applyFill="1" applyBorder="1" applyAlignment="1">
      <alignment vertical="center"/>
    </xf>
    <xf numFmtId="38" fontId="48" fillId="31" borderId="73" xfId="34" applyFont="1" applyFill="1" applyBorder="1" applyAlignment="1">
      <alignment vertical="center"/>
    </xf>
    <xf numFmtId="179" fontId="48" fillId="28" borderId="83" xfId="34" applyNumberFormat="1" applyFont="1" applyFill="1" applyBorder="1" applyAlignment="1">
      <alignment vertical="center"/>
    </xf>
    <xf numFmtId="38" fontId="48" fillId="28" borderId="79" xfId="34" applyFont="1" applyFill="1" applyBorder="1" applyAlignment="1">
      <alignment vertical="center"/>
    </xf>
    <xf numFmtId="179" fontId="48" fillId="28" borderId="84" xfId="34" applyNumberFormat="1" applyFont="1" applyFill="1" applyBorder="1" applyAlignment="1">
      <alignment vertical="center"/>
    </xf>
    <xf numFmtId="38" fontId="48" fillId="28" borderId="84" xfId="34" applyFont="1" applyFill="1" applyBorder="1" applyAlignment="1">
      <alignment vertical="center"/>
    </xf>
    <xf numFmtId="38" fontId="48" fillId="32" borderId="82" xfId="34" applyFont="1" applyFill="1" applyBorder="1" applyAlignment="1">
      <alignment vertical="center"/>
    </xf>
    <xf numFmtId="178" fontId="48" fillId="32" borderId="79" xfId="0" applyNumberFormat="1" applyFont="1" applyFill="1" applyBorder="1" applyAlignment="1">
      <alignment vertical="center"/>
    </xf>
    <xf numFmtId="179" fontId="48" fillId="32" borderId="85" xfId="34" applyNumberFormat="1" applyFont="1" applyFill="1" applyBorder="1" applyAlignment="1">
      <alignment vertical="center"/>
    </xf>
    <xf numFmtId="38" fontId="48" fillId="32" borderId="85" xfId="34" applyFont="1" applyFill="1" applyBorder="1" applyAlignment="1">
      <alignment vertical="center"/>
    </xf>
    <xf numFmtId="38" fontId="48" fillId="28" borderId="83" xfId="34" applyFont="1" applyFill="1" applyBorder="1" applyAlignment="1">
      <alignment vertical="center"/>
    </xf>
    <xf numFmtId="38" fontId="48" fillId="28" borderId="85" xfId="34" applyFont="1" applyFill="1" applyBorder="1" applyAlignment="1">
      <alignment vertical="center"/>
    </xf>
    <xf numFmtId="38" fontId="48" fillId="29" borderId="83" xfId="0" applyNumberFormat="1" applyFont="1" applyFill="1" applyBorder="1" applyAlignment="1">
      <alignment vertical="center"/>
    </xf>
    <xf numFmtId="38" fontId="48" fillId="30" borderId="79" xfId="0" applyNumberFormat="1" applyFont="1" applyFill="1" applyBorder="1" applyAlignment="1">
      <alignment vertical="center"/>
    </xf>
    <xf numFmtId="38" fontId="48" fillId="31" borderId="79" xfId="0" applyNumberFormat="1" applyFont="1" applyFill="1" applyBorder="1" applyAlignment="1">
      <alignment vertical="center"/>
    </xf>
    <xf numFmtId="38" fontId="48" fillId="28" borderId="79" xfId="0" applyNumberFormat="1" applyFont="1" applyFill="1" applyBorder="1" applyAlignment="1">
      <alignment vertical="center"/>
    </xf>
    <xf numFmtId="38" fontId="48" fillId="28" borderId="73" xfId="0" applyNumberFormat="1" applyFont="1" applyFill="1" applyBorder="1" applyAlignment="1">
      <alignment vertical="center"/>
    </xf>
    <xf numFmtId="38" fontId="48" fillId="29" borderId="74" xfId="34" applyFont="1" applyFill="1" applyBorder="1" applyAlignment="1">
      <alignment vertical="center"/>
    </xf>
    <xf numFmtId="38" fontId="48" fillId="30" borderId="86" xfId="34" applyFont="1" applyFill="1" applyBorder="1" applyAlignment="1">
      <alignment vertical="center"/>
    </xf>
    <xf numFmtId="38" fontId="48" fillId="31" borderId="75" xfId="34" applyFont="1" applyFill="1" applyBorder="1" applyAlignment="1">
      <alignment vertical="center"/>
    </xf>
    <xf numFmtId="38" fontId="48" fillId="32" borderId="86" xfId="34" applyFont="1" applyFill="1" applyBorder="1" applyAlignment="1">
      <alignment vertical="center"/>
    </xf>
    <xf numFmtId="179" fontId="48" fillId="32" borderId="86" xfId="34" applyNumberFormat="1" applyFont="1" applyFill="1" applyBorder="1" applyAlignment="1">
      <alignment vertical="center"/>
    </xf>
    <xf numFmtId="38" fontId="48" fillId="29" borderId="87" xfId="34" applyFont="1" applyFill="1" applyBorder="1" applyAlignment="1">
      <alignment vertical="center"/>
    </xf>
    <xf numFmtId="179" fontId="48" fillId="28" borderId="87" xfId="34" applyNumberFormat="1" applyFont="1" applyFill="1" applyBorder="1" applyAlignment="1">
      <alignment vertical="center"/>
    </xf>
    <xf numFmtId="38" fontId="48" fillId="28" borderId="86" xfId="34" applyFont="1" applyFill="1" applyBorder="1" applyAlignment="1">
      <alignment vertical="center"/>
    </xf>
    <xf numFmtId="179" fontId="48" fillId="28" borderId="88" xfId="34" applyNumberFormat="1" applyFont="1" applyFill="1" applyBorder="1" applyAlignment="1">
      <alignment vertical="center"/>
    </xf>
    <xf numFmtId="38" fontId="48" fillId="28" borderId="88" xfId="34" applyFont="1" applyFill="1" applyBorder="1" applyAlignment="1">
      <alignment vertical="center"/>
    </xf>
    <xf numFmtId="178" fontId="48" fillId="32" borderId="86" xfId="0" applyNumberFormat="1" applyFont="1" applyFill="1" applyBorder="1" applyAlignment="1">
      <alignment vertical="center"/>
    </xf>
    <xf numFmtId="179" fontId="48" fillId="32" borderId="89" xfId="34" applyNumberFormat="1" applyFont="1" applyFill="1" applyBorder="1" applyAlignment="1">
      <alignment vertical="center"/>
    </xf>
    <xf numFmtId="38" fontId="48" fillId="32" borderId="89" xfId="34" applyFont="1" applyFill="1" applyBorder="1" applyAlignment="1">
      <alignment vertical="center"/>
    </xf>
    <xf numFmtId="38" fontId="48" fillId="28" borderId="87" xfId="34" applyFont="1" applyFill="1" applyBorder="1" applyAlignment="1">
      <alignment vertical="center"/>
    </xf>
    <xf numFmtId="38" fontId="48" fillId="28" borderId="89" xfId="34" applyFont="1" applyFill="1" applyBorder="1" applyAlignment="1">
      <alignment vertical="center"/>
    </xf>
    <xf numFmtId="38" fontId="48" fillId="31" borderId="86" xfId="34" applyFont="1" applyFill="1" applyBorder="1" applyAlignment="1">
      <alignment vertical="center"/>
    </xf>
    <xf numFmtId="38" fontId="48" fillId="28" borderId="75" xfId="34" applyFont="1" applyFill="1" applyBorder="1" applyAlignment="1">
      <alignment vertical="center"/>
    </xf>
    <xf numFmtId="38" fontId="48" fillId="29" borderId="76" xfId="34" applyFont="1" applyFill="1" applyBorder="1" applyAlignment="1">
      <alignment vertical="center"/>
    </xf>
    <xf numFmtId="38" fontId="48" fillId="30" borderId="90" xfId="34" applyFont="1" applyFill="1" applyBorder="1" applyAlignment="1">
      <alignment vertical="center"/>
    </xf>
    <xf numFmtId="38" fontId="48" fillId="31" borderId="91" xfId="34" applyFont="1" applyFill="1" applyBorder="1" applyAlignment="1">
      <alignment vertical="center"/>
    </xf>
    <xf numFmtId="38" fontId="48" fillId="32" borderId="90" xfId="34" applyFont="1" applyFill="1" applyBorder="1" applyAlignment="1">
      <alignment vertical="center"/>
    </xf>
    <xf numFmtId="179" fontId="48" fillId="32" borderId="90" xfId="34" applyNumberFormat="1" applyFont="1" applyFill="1" applyBorder="1" applyAlignment="1">
      <alignment vertical="center"/>
    </xf>
    <xf numFmtId="38" fontId="48" fillId="30" borderId="92" xfId="34" applyFont="1" applyFill="1" applyBorder="1" applyAlignment="1">
      <alignment vertical="center"/>
    </xf>
    <xf numFmtId="38" fontId="48" fillId="31" borderId="77" xfId="34" applyFont="1" applyFill="1" applyBorder="1" applyAlignment="1">
      <alignment vertical="center"/>
    </xf>
    <xf numFmtId="179" fontId="48" fillId="28" borderId="93" xfId="34" applyNumberFormat="1" applyFont="1" applyFill="1" applyBorder="1" applyAlignment="1">
      <alignment vertical="center"/>
    </xf>
    <xf numFmtId="38" fontId="48" fillId="28" borderId="90" xfId="34" applyFont="1" applyFill="1" applyBorder="1" applyAlignment="1">
      <alignment vertical="center"/>
    </xf>
    <xf numFmtId="179" fontId="48" fillId="28" borderId="94" xfId="34" applyNumberFormat="1" applyFont="1" applyFill="1" applyBorder="1" applyAlignment="1">
      <alignment vertical="center"/>
    </xf>
    <xf numFmtId="38" fontId="48" fillId="28" borderId="94" xfId="34" applyFont="1" applyFill="1" applyBorder="1" applyAlignment="1">
      <alignment vertical="center"/>
    </xf>
    <xf numFmtId="178" fontId="48" fillId="32" borderId="90" xfId="0" applyNumberFormat="1" applyFont="1" applyFill="1" applyBorder="1" applyAlignment="1">
      <alignment vertical="center"/>
    </xf>
    <xf numFmtId="179" fontId="48" fillId="32" borderId="95" xfId="34" applyNumberFormat="1" applyFont="1" applyFill="1" applyBorder="1" applyAlignment="1">
      <alignment vertical="center"/>
    </xf>
    <xf numFmtId="38" fontId="48" fillId="32" borderId="95" xfId="34" applyFont="1" applyFill="1" applyBorder="1" applyAlignment="1">
      <alignment vertical="center"/>
    </xf>
    <xf numFmtId="38" fontId="48" fillId="29" borderId="93" xfId="34" applyFont="1" applyFill="1" applyBorder="1" applyAlignment="1">
      <alignment vertical="center"/>
    </xf>
    <xf numFmtId="38" fontId="48" fillId="28" borderId="93" xfId="34" applyFont="1" applyFill="1" applyBorder="1" applyAlignment="1">
      <alignment vertical="center"/>
    </xf>
    <xf numFmtId="38" fontId="48" fillId="28" borderId="95" xfId="34" applyFont="1" applyFill="1" applyBorder="1" applyAlignment="1">
      <alignment vertical="center"/>
    </xf>
    <xf numFmtId="38" fontId="48" fillId="31" borderId="90" xfId="34" applyFont="1" applyFill="1" applyBorder="1" applyAlignment="1">
      <alignment vertical="center"/>
    </xf>
    <xf numFmtId="38" fontId="48" fillId="28" borderId="91" xfId="34" applyFont="1" applyFill="1" applyBorder="1" applyAlignment="1">
      <alignment vertical="center"/>
    </xf>
    <xf numFmtId="38" fontId="48" fillId="29" borderId="96" xfId="34" applyFont="1" applyFill="1" applyBorder="1" applyAlignment="1">
      <alignment vertical="center"/>
    </xf>
    <xf numFmtId="0" fontId="48" fillId="30" borderId="97" xfId="0" applyFont="1" applyFill="1" applyBorder="1" applyAlignment="1">
      <alignment vertical="center"/>
    </xf>
    <xf numFmtId="38" fontId="48" fillId="30" borderId="98" xfId="34" applyFont="1" applyFill="1" applyBorder="1" applyAlignment="1">
      <alignment vertical="center"/>
    </xf>
    <xf numFmtId="0" fontId="48" fillId="31" borderId="99" xfId="0" applyFont="1" applyFill="1" applyBorder="1" applyAlignment="1">
      <alignment vertical="center"/>
    </xf>
    <xf numFmtId="38" fontId="48" fillId="31" borderId="100" xfId="34" applyFont="1" applyFill="1" applyBorder="1" applyAlignment="1">
      <alignment vertical="center"/>
    </xf>
    <xf numFmtId="38" fontId="48" fillId="32" borderId="101" xfId="34" applyFont="1" applyFill="1" applyBorder="1" applyAlignment="1">
      <alignment vertical="center"/>
    </xf>
    <xf numFmtId="38" fontId="48" fillId="32" borderId="98" xfId="34" applyFont="1" applyFill="1" applyBorder="1" applyAlignment="1">
      <alignment vertical="center"/>
    </xf>
    <xf numFmtId="38" fontId="48" fillId="32" borderId="97" xfId="34" applyFont="1" applyFill="1" applyBorder="1" applyAlignment="1">
      <alignment vertical="center"/>
    </xf>
    <xf numFmtId="0" fontId="47" fillId="32" borderId="102" xfId="0" applyFont="1" applyFill="1" applyBorder="1" applyAlignment="1">
      <alignment vertical="center"/>
    </xf>
    <xf numFmtId="38" fontId="48" fillId="29" borderId="103" xfId="34" applyFont="1" applyFill="1" applyBorder="1" applyAlignment="1">
      <alignment vertical="center"/>
    </xf>
    <xf numFmtId="38" fontId="48" fillId="28" borderId="101" xfId="34" applyFont="1" applyFill="1" applyBorder="1" applyAlignment="1">
      <alignment vertical="center"/>
    </xf>
    <xf numFmtId="38" fontId="48" fillId="28" borderId="98" xfId="34" applyFont="1" applyFill="1" applyBorder="1" applyAlignment="1">
      <alignment vertical="center"/>
    </xf>
    <xf numFmtId="38" fontId="48" fillId="28" borderId="97" xfId="34" applyFont="1" applyFill="1" applyBorder="1" applyAlignment="1">
      <alignment vertical="center"/>
    </xf>
    <xf numFmtId="38" fontId="48" fillId="28" borderId="104" xfId="34" applyFont="1" applyFill="1" applyBorder="1" applyAlignment="1">
      <alignment vertical="center"/>
    </xf>
    <xf numFmtId="178" fontId="48" fillId="32" borderId="98" xfId="0" applyNumberFormat="1" applyFont="1" applyFill="1" applyBorder="1" applyAlignment="1">
      <alignment vertical="center"/>
    </xf>
    <xf numFmtId="38" fontId="48" fillId="32" borderId="98" xfId="0" applyNumberFormat="1" applyFont="1" applyFill="1" applyBorder="1" applyAlignment="1">
      <alignment vertical="center"/>
    </xf>
    <xf numFmtId="38" fontId="48" fillId="32" borderId="97" xfId="0" applyNumberFormat="1" applyFont="1" applyFill="1" applyBorder="1" applyAlignment="1">
      <alignment vertical="center"/>
    </xf>
    <xf numFmtId="38" fontId="48" fillId="32" borderId="105" xfId="0" applyNumberFormat="1" applyFont="1" applyFill="1" applyBorder="1" applyAlignment="1">
      <alignment vertical="center"/>
    </xf>
    <xf numFmtId="38" fontId="48" fillId="30" borderId="98" xfId="0" applyNumberFormat="1" applyFont="1" applyFill="1" applyBorder="1" applyAlignment="1">
      <alignment vertical="center"/>
    </xf>
    <xf numFmtId="38" fontId="48" fillId="31" borderId="100" xfId="0" applyNumberFormat="1" applyFont="1" applyFill="1" applyBorder="1" applyAlignment="1">
      <alignment vertical="center"/>
    </xf>
    <xf numFmtId="38" fontId="48" fillId="28" borderId="103" xfId="0" applyNumberFormat="1" applyFont="1" applyFill="1" applyBorder="1" applyAlignment="1">
      <alignment vertical="center"/>
    </xf>
    <xf numFmtId="38" fontId="48" fillId="28" borderId="105" xfId="0" applyNumberFormat="1" applyFont="1" applyFill="1" applyBorder="1" applyAlignment="1">
      <alignment vertical="center"/>
    </xf>
    <xf numFmtId="38" fontId="48" fillId="29" borderId="103" xfId="0" applyNumberFormat="1" applyFont="1" applyFill="1" applyBorder="1" applyAlignment="1">
      <alignment vertical="center"/>
    </xf>
    <xf numFmtId="38" fontId="48" fillId="31" borderId="98" xfId="0" applyNumberFormat="1" applyFont="1" applyFill="1" applyBorder="1" applyAlignment="1">
      <alignment vertical="center"/>
    </xf>
    <xf numFmtId="38" fontId="48" fillId="28" borderId="98" xfId="0" applyNumberFormat="1" applyFont="1" applyFill="1" applyBorder="1" applyAlignment="1">
      <alignment vertical="center"/>
    </xf>
    <xf numFmtId="38" fontId="48" fillId="28" borderId="100" xfId="0" applyNumberFormat="1" applyFont="1" applyFill="1" applyBorder="1" applyAlignment="1">
      <alignment vertical="center"/>
    </xf>
    <xf numFmtId="0" fontId="33" fillId="32" borderId="106" xfId="0" applyFont="1" applyFill="1" applyBorder="1" applyAlignment="1">
      <alignment vertical="center" shrinkToFit="1"/>
    </xf>
    <xf numFmtId="0" fontId="33" fillId="32" borderId="89" xfId="0" applyFont="1" applyFill="1" applyBorder="1" applyAlignment="1">
      <alignment vertical="center" shrinkToFit="1"/>
    </xf>
    <xf numFmtId="0" fontId="33" fillId="32" borderId="107" xfId="0" applyFont="1" applyFill="1" applyBorder="1" applyAlignment="1">
      <alignment vertical="center" shrinkToFit="1"/>
    </xf>
    <xf numFmtId="178" fontId="48" fillId="32" borderId="108" xfId="0" applyNumberFormat="1" applyFont="1" applyFill="1" applyBorder="1" applyAlignment="1">
      <alignment vertical="center"/>
    </xf>
    <xf numFmtId="178" fontId="48" fillId="32" borderId="109" xfId="0" applyNumberFormat="1" applyFont="1" applyFill="1" applyBorder="1" applyAlignment="1">
      <alignment vertical="center"/>
    </xf>
    <xf numFmtId="178" fontId="48" fillId="32" borderId="110" xfId="0" applyNumberFormat="1" applyFont="1" applyFill="1" applyBorder="1" applyAlignment="1">
      <alignment vertical="center"/>
    </xf>
    <xf numFmtId="0" fontId="32" fillId="27" borderId="0" xfId="0" applyFont="1" applyFill="1" applyBorder="1" applyAlignment="1">
      <alignment vertical="center"/>
    </xf>
    <xf numFmtId="0" fontId="32" fillId="0" borderId="111" xfId="0" applyFont="1" applyFill="1" applyBorder="1" applyAlignment="1">
      <alignment vertical="center"/>
    </xf>
    <xf numFmtId="0" fontId="32" fillId="0" borderId="32" xfId="0" applyFont="1" applyFill="1" applyBorder="1" applyAlignment="1">
      <alignment vertical="center"/>
    </xf>
    <xf numFmtId="0" fontId="32" fillId="27" borderId="29" xfId="0" applyFont="1" applyFill="1" applyBorder="1" applyAlignment="1">
      <alignment vertical="center"/>
    </xf>
    <xf numFmtId="0" fontId="32" fillId="0" borderId="112" xfId="0" applyFont="1" applyFill="1" applyBorder="1" applyAlignment="1">
      <alignment vertical="center"/>
    </xf>
    <xf numFmtId="0" fontId="32" fillId="0" borderId="113" xfId="0" applyFont="1" applyFill="1" applyBorder="1" applyAlignment="1">
      <alignment vertical="center"/>
    </xf>
    <xf numFmtId="0" fontId="32" fillId="0" borderId="114" xfId="0" applyFont="1" applyFill="1" applyBorder="1" applyAlignment="1">
      <alignment vertical="center"/>
    </xf>
    <xf numFmtId="0" fontId="32" fillId="0" borderId="115" xfId="0" applyFont="1" applyFill="1" applyBorder="1" applyAlignment="1">
      <alignment vertical="center"/>
    </xf>
    <xf numFmtId="0" fontId="32" fillId="0" borderId="116" xfId="0" applyFont="1" applyFill="1" applyBorder="1" applyAlignment="1">
      <alignment vertical="center"/>
    </xf>
    <xf numFmtId="0" fontId="32" fillId="0" borderId="117" xfId="0" applyFont="1" applyFill="1" applyBorder="1" applyAlignment="1">
      <alignment vertical="center"/>
    </xf>
    <xf numFmtId="0" fontId="32" fillId="0" borderId="118" xfId="0" applyFont="1" applyFill="1" applyBorder="1" applyAlignment="1">
      <alignment vertical="center"/>
    </xf>
    <xf numFmtId="38" fontId="47" fillId="0" borderId="119" xfId="34" applyFont="1" applyBorder="1" applyAlignment="1" applyProtection="1">
      <alignment vertical="center"/>
      <protection locked="0"/>
    </xf>
    <xf numFmtId="38" fontId="47" fillId="0" borderId="120" xfId="34" applyFont="1" applyBorder="1" applyAlignment="1" applyProtection="1">
      <alignment vertical="center"/>
      <protection locked="0"/>
    </xf>
    <xf numFmtId="38" fontId="47" fillId="0" borderId="121" xfId="34" applyFont="1" applyBorder="1" applyAlignment="1" applyProtection="1">
      <alignment vertical="center"/>
      <protection locked="0"/>
    </xf>
    <xf numFmtId="38" fontId="48" fillId="0" borderId="122" xfId="34" applyFont="1" applyFill="1" applyBorder="1" applyAlignment="1">
      <alignment vertical="center"/>
    </xf>
    <xf numFmtId="0" fontId="50" fillId="33" borderId="124" xfId="0" applyFont="1" applyFill="1" applyBorder="1" applyAlignment="1">
      <alignment horizontal="center" vertical="center" shrinkToFit="1"/>
    </xf>
    <xf numFmtId="0" fontId="49" fillId="33" borderId="125" xfId="0" applyFont="1" applyFill="1" applyBorder="1" applyAlignment="1">
      <alignment horizontal="center" vertical="center"/>
    </xf>
    <xf numFmtId="0" fontId="52" fillId="0" borderId="0" xfId="0" applyFont="1" applyAlignment="1">
      <alignment horizontal="center" vertical="center"/>
    </xf>
    <xf numFmtId="0" fontId="53" fillId="0" borderId="0" xfId="0" applyFont="1" applyAlignment="1"/>
    <xf numFmtId="0" fontId="56" fillId="0" borderId="0" xfId="0" applyFont="1" applyFill="1"/>
    <xf numFmtId="178" fontId="57" fillId="30" borderId="129" xfId="0" applyNumberFormat="1" applyFont="1" applyFill="1" applyBorder="1" applyAlignment="1">
      <alignment vertical="center"/>
    </xf>
    <xf numFmtId="178" fontId="57" fillId="30" borderId="86" xfId="0" applyNumberFormat="1" applyFont="1" applyFill="1" applyBorder="1" applyAlignment="1">
      <alignment vertical="center"/>
    </xf>
    <xf numFmtId="0" fontId="54" fillId="0" borderId="0" xfId="0" applyFont="1" applyAlignment="1">
      <alignment vertical="center"/>
    </xf>
    <xf numFmtId="0" fontId="0" fillId="0" borderId="0" xfId="0" applyFont="1" applyAlignment="1">
      <alignment vertical="center"/>
    </xf>
    <xf numFmtId="0" fontId="7" fillId="0" borderId="0" xfId="0" applyFont="1" applyAlignment="1" applyProtection="1">
      <alignment vertical="center"/>
    </xf>
    <xf numFmtId="0" fontId="0" fillId="0" borderId="20" xfId="0" applyFill="1" applyBorder="1" applyAlignment="1">
      <alignment horizontal="center" vertical="center"/>
    </xf>
    <xf numFmtId="49" fontId="58" fillId="0" borderId="0" xfId="52" applyNumberFormat="1" applyFont="1" applyFill="1">
      <alignment vertical="center"/>
    </xf>
    <xf numFmtId="177" fontId="60" fillId="0" borderId="0" xfId="52" applyNumberFormat="1" applyFont="1" applyFill="1" applyAlignment="1">
      <alignment vertical="center" shrinkToFit="1"/>
    </xf>
    <xf numFmtId="177" fontId="58" fillId="0" borderId="0" xfId="52" applyNumberFormat="1" applyFont="1" applyFill="1">
      <alignment vertical="center"/>
    </xf>
    <xf numFmtId="177" fontId="58" fillId="0" borderId="0" xfId="52" applyNumberFormat="1" applyFont="1" applyFill="1" applyAlignment="1">
      <alignment vertical="center"/>
    </xf>
    <xf numFmtId="49" fontId="60" fillId="0" borderId="126" xfId="52" applyNumberFormat="1" applyFont="1" applyFill="1" applyBorder="1" applyAlignment="1">
      <alignment vertical="center"/>
    </xf>
    <xf numFmtId="49" fontId="60" fillId="0" borderId="34" xfId="52" applyNumberFormat="1" applyFont="1" applyFill="1" applyBorder="1" applyAlignment="1">
      <alignment vertical="center" shrinkToFit="1"/>
    </xf>
    <xf numFmtId="49" fontId="58" fillId="0" borderId="126" xfId="52" applyNumberFormat="1" applyFont="1" applyFill="1" applyBorder="1" applyAlignment="1">
      <alignment vertical="center"/>
    </xf>
    <xf numFmtId="49" fontId="58" fillId="0" borderId="29" xfId="52" applyNumberFormat="1" applyFont="1" applyFill="1" applyBorder="1" applyAlignment="1">
      <alignment vertical="center"/>
    </xf>
    <xf numFmtId="49" fontId="58" fillId="0" borderId="34" xfId="52" applyNumberFormat="1" applyFont="1" applyFill="1" applyBorder="1" applyAlignment="1">
      <alignment vertical="center"/>
    </xf>
    <xf numFmtId="49" fontId="58" fillId="0" borderId="0" xfId="52" applyNumberFormat="1" applyFont="1" applyFill="1" applyAlignment="1">
      <alignment vertical="center"/>
    </xf>
    <xf numFmtId="49" fontId="60" fillId="0" borderId="38" xfId="52" applyNumberFormat="1" applyFont="1" applyFill="1" applyBorder="1" applyAlignment="1">
      <alignment vertical="top"/>
    </xf>
    <xf numFmtId="177" fontId="60" fillId="0" borderId="127" xfId="52" applyNumberFormat="1" applyFont="1" applyFill="1" applyBorder="1" applyAlignment="1">
      <alignment vertical="center" shrinkToFit="1"/>
    </xf>
    <xf numFmtId="177" fontId="60" fillId="0" borderId="38" xfId="52" applyNumberFormat="1" applyFont="1" applyFill="1" applyBorder="1" applyAlignment="1">
      <alignment vertical="center" wrapText="1"/>
    </xf>
    <xf numFmtId="177" fontId="60" fillId="0" borderId="39" xfId="52" applyNumberFormat="1" applyFont="1" applyFill="1" applyBorder="1" applyAlignment="1">
      <alignment vertical="center" wrapText="1"/>
    </xf>
    <xf numFmtId="177" fontId="60" fillId="0" borderId="0" xfId="52" applyNumberFormat="1" applyFont="1" applyFill="1" applyAlignment="1">
      <alignment vertical="center" wrapText="1"/>
    </xf>
    <xf numFmtId="181" fontId="58" fillId="0" borderId="126" xfId="52" applyNumberFormat="1" applyFont="1" applyFill="1" applyBorder="1">
      <alignment vertical="center"/>
    </xf>
    <xf numFmtId="181" fontId="60" fillId="0" borderId="34" xfId="52" applyNumberFormat="1" applyFont="1" applyFill="1" applyBorder="1" applyAlignment="1">
      <alignment vertical="center" shrinkToFit="1"/>
    </xf>
    <xf numFmtId="181" fontId="58" fillId="0" borderId="37" xfId="52" applyNumberFormat="1" applyFont="1" applyFill="1" applyBorder="1" applyAlignment="1">
      <alignment vertical="center" shrinkToFit="1"/>
    </xf>
    <xf numFmtId="181" fontId="58" fillId="0" borderId="0" xfId="52" applyNumberFormat="1" applyFont="1" applyFill="1" applyBorder="1" applyAlignment="1">
      <alignment vertical="center" shrinkToFit="1"/>
    </xf>
    <xf numFmtId="181" fontId="58" fillId="0" borderId="25" xfId="52" applyNumberFormat="1" applyFont="1" applyFill="1" applyBorder="1" applyAlignment="1">
      <alignment vertical="center" shrinkToFit="1"/>
    </xf>
    <xf numFmtId="181" fontId="58" fillId="0" borderId="0" xfId="52" applyNumberFormat="1" applyFont="1" applyFill="1">
      <alignment vertical="center"/>
    </xf>
    <xf numFmtId="181" fontId="58" fillId="0" borderId="37" xfId="52" applyNumberFormat="1" applyFont="1" applyFill="1" applyBorder="1">
      <alignment vertical="center"/>
    </xf>
    <xf numFmtId="181" fontId="60" fillId="0" borderId="25" xfId="52" applyNumberFormat="1" applyFont="1" applyFill="1" applyBorder="1" applyAlignment="1">
      <alignment vertical="center" shrinkToFit="1"/>
    </xf>
    <xf numFmtId="181" fontId="58" fillId="0" borderId="128" xfId="52" applyNumberFormat="1" applyFont="1" applyFill="1" applyBorder="1">
      <alignment vertical="center"/>
    </xf>
    <xf numFmtId="181" fontId="60" fillId="0" borderId="55" xfId="52" applyNumberFormat="1" applyFont="1" applyFill="1" applyBorder="1" applyAlignment="1">
      <alignment vertical="center" shrinkToFit="1"/>
    </xf>
    <xf numFmtId="181" fontId="58" fillId="0" borderId="128" xfId="52" applyNumberFormat="1" applyFont="1" applyFill="1" applyBorder="1" applyAlignment="1">
      <alignment vertical="center" shrinkToFit="1"/>
    </xf>
    <xf numFmtId="181" fontId="58" fillId="0" borderId="53" xfId="52" applyNumberFormat="1" applyFont="1" applyFill="1" applyBorder="1" applyAlignment="1">
      <alignment vertical="center" shrinkToFit="1"/>
    </xf>
    <xf numFmtId="181" fontId="58" fillId="0" borderId="55" xfId="52" applyNumberFormat="1" applyFont="1" applyFill="1" applyBorder="1" applyAlignment="1">
      <alignment vertical="center" shrinkToFit="1"/>
    </xf>
    <xf numFmtId="181" fontId="58" fillId="0" borderId="126" xfId="52" applyNumberFormat="1" applyFont="1" applyFill="1" applyBorder="1" applyAlignment="1">
      <alignment vertical="center" shrinkToFit="1"/>
    </xf>
    <xf numFmtId="181" fontId="58" fillId="0" borderId="29" xfId="52" applyNumberFormat="1" applyFont="1" applyFill="1" applyBorder="1" applyAlignment="1">
      <alignment vertical="center" shrinkToFit="1"/>
    </xf>
    <xf numFmtId="181" fontId="58" fillId="0" borderId="34" xfId="52" applyNumberFormat="1" applyFont="1" applyFill="1" applyBorder="1" applyAlignment="1">
      <alignment vertical="center" shrinkToFit="1"/>
    </xf>
    <xf numFmtId="181" fontId="60" fillId="0" borderId="25" xfId="52" applyNumberFormat="1" applyFont="1" applyFill="1" applyBorder="1">
      <alignment vertical="center"/>
    </xf>
    <xf numFmtId="181" fontId="58" fillId="0" borderId="38" xfId="52" applyNumberFormat="1" applyFont="1" applyFill="1" applyBorder="1" applyAlignment="1">
      <alignment vertical="center" shrinkToFit="1"/>
    </xf>
    <xf numFmtId="181" fontId="60" fillId="0" borderId="127" xfId="52" applyNumberFormat="1" applyFont="1" applyFill="1" applyBorder="1" applyAlignment="1">
      <alignment vertical="center" shrinkToFit="1"/>
    </xf>
    <xf numFmtId="181" fontId="58" fillId="0" borderId="39" xfId="52" applyNumberFormat="1" applyFont="1" applyFill="1" applyBorder="1" applyAlignment="1">
      <alignment vertical="center" shrinkToFit="1"/>
    </xf>
    <xf numFmtId="181" fontId="58" fillId="0" borderId="127" xfId="52" applyNumberFormat="1" applyFont="1" applyFill="1" applyBorder="1" applyAlignment="1">
      <alignment vertical="center" shrinkToFit="1"/>
    </xf>
    <xf numFmtId="181" fontId="58" fillId="0" borderId="0" xfId="52" applyNumberFormat="1" applyFont="1" applyFill="1" applyAlignment="1">
      <alignment vertical="center" shrinkToFit="1"/>
    </xf>
    <xf numFmtId="182" fontId="58" fillId="0" borderId="0" xfId="52" applyNumberFormat="1" applyFont="1" applyFill="1">
      <alignment vertical="center"/>
    </xf>
    <xf numFmtId="49" fontId="60" fillId="0" borderId="29" xfId="52" applyNumberFormat="1" applyFont="1" applyFill="1" applyBorder="1" applyAlignment="1">
      <alignment vertical="center" shrinkToFit="1"/>
    </xf>
    <xf numFmtId="49" fontId="58" fillId="0" borderId="56" xfId="52" applyNumberFormat="1" applyFont="1" applyFill="1" applyBorder="1" applyAlignment="1">
      <alignment vertical="center"/>
    </xf>
    <xf numFmtId="177" fontId="60" fillId="0" borderId="39" xfId="52" applyNumberFormat="1" applyFont="1" applyFill="1" applyBorder="1" applyAlignment="1">
      <alignment vertical="center" shrinkToFit="1"/>
    </xf>
    <xf numFmtId="177" fontId="60" fillId="0" borderId="123" xfId="52" applyNumberFormat="1" applyFont="1" applyFill="1" applyBorder="1" applyAlignment="1">
      <alignment vertical="center" wrapText="1"/>
    </xf>
    <xf numFmtId="182" fontId="60" fillId="0" borderId="39" xfId="52" applyNumberFormat="1" applyFont="1" applyFill="1" applyBorder="1" applyAlignment="1">
      <alignment vertical="center" wrapText="1"/>
    </xf>
    <xf numFmtId="177" fontId="58" fillId="0" borderId="126" xfId="52" applyNumberFormat="1" applyFont="1" applyFill="1" applyBorder="1">
      <alignment vertical="center"/>
    </xf>
    <xf numFmtId="177" fontId="60" fillId="0" borderId="29" xfId="52" applyNumberFormat="1" applyFont="1" applyFill="1" applyBorder="1" applyAlignment="1">
      <alignment vertical="center" shrinkToFit="1"/>
    </xf>
    <xf numFmtId="177" fontId="58" fillId="0" borderId="37" xfId="52" applyNumberFormat="1" applyFont="1" applyFill="1" applyBorder="1" applyAlignment="1">
      <alignment vertical="center" shrinkToFit="1"/>
    </xf>
    <xf numFmtId="177" fontId="58" fillId="0" borderId="0" xfId="52" applyNumberFormat="1" applyFont="1" applyFill="1" applyBorder="1" applyAlignment="1">
      <alignment vertical="center" shrinkToFit="1"/>
    </xf>
    <xf numFmtId="177" fontId="58" fillId="0" borderId="58" xfId="52" applyNumberFormat="1" applyFont="1" applyFill="1" applyBorder="1" applyAlignment="1">
      <alignment vertical="center" shrinkToFit="1"/>
    </xf>
    <xf numFmtId="177" fontId="58" fillId="0" borderId="37" xfId="52" applyNumberFormat="1" applyFont="1" applyFill="1" applyBorder="1">
      <alignment vertical="center"/>
    </xf>
    <xf numFmtId="177" fontId="60" fillId="0" borderId="0" xfId="52" applyNumberFormat="1" applyFont="1" applyFill="1" applyBorder="1" applyAlignment="1">
      <alignment vertical="center" shrinkToFit="1"/>
    </xf>
    <xf numFmtId="177" fontId="58" fillId="0" borderId="128" xfId="52" applyNumberFormat="1" applyFont="1" applyFill="1" applyBorder="1">
      <alignment vertical="center"/>
    </xf>
    <xf numFmtId="177" fontId="60" fillId="0" borderId="53" xfId="52" applyNumberFormat="1" applyFont="1" applyFill="1" applyBorder="1" applyAlignment="1">
      <alignment vertical="center" shrinkToFit="1"/>
    </xf>
    <xf numFmtId="177" fontId="58" fillId="0" borderId="128" xfId="52" applyNumberFormat="1" applyFont="1" applyFill="1" applyBorder="1" applyAlignment="1">
      <alignment vertical="center" shrinkToFit="1"/>
    </xf>
    <xf numFmtId="177" fontId="58" fillId="0" borderId="53" xfId="52" applyNumberFormat="1" applyFont="1" applyFill="1" applyBorder="1" applyAlignment="1">
      <alignment vertical="center" shrinkToFit="1"/>
    </xf>
    <xf numFmtId="177" fontId="58" fillId="0" borderId="20" xfId="52" applyNumberFormat="1" applyFont="1" applyFill="1" applyBorder="1" applyAlignment="1">
      <alignment vertical="center" shrinkToFit="1"/>
    </xf>
    <xf numFmtId="177" fontId="58" fillId="0" borderId="0" xfId="52" applyNumberFormat="1" applyFont="1" applyFill="1" applyAlignment="1">
      <alignment vertical="center" shrinkToFit="1"/>
    </xf>
    <xf numFmtId="177" fontId="60" fillId="0" borderId="34" xfId="52" applyNumberFormat="1" applyFont="1" applyFill="1" applyBorder="1" applyAlignment="1">
      <alignment vertical="center" shrinkToFit="1"/>
    </xf>
    <xf numFmtId="177" fontId="58" fillId="0" borderId="126" xfId="52" applyNumberFormat="1" applyFont="1" applyFill="1" applyBorder="1" applyAlignment="1">
      <alignment vertical="center" shrinkToFit="1"/>
    </xf>
    <xf numFmtId="177" fontId="58" fillId="0" borderId="29" xfId="52" applyNumberFormat="1" applyFont="1" applyFill="1" applyBorder="1" applyAlignment="1">
      <alignment vertical="center" shrinkToFit="1"/>
    </xf>
    <xf numFmtId="177" fontId="58" fillId="0" borderId="56" xfId="52" applyNumberFormat="1" applyFont="1" applyFill="1" applyBorder="1" applyAlignment="1">
      <alignment vertical="center" shrinkToFit="1"/>
    </xf>
    <xf numFmtId="177" fontId="58" fillId="0" borderId="0" xfId="52" applyNumberFormat="1" applyFont="1" applyFill="1" applyAlignment="1">
      <alignment horizontal="center" vertical="center" shrinkToFit="1"/>
    </xf>
    <xf numFmtId="177" fontId="60" fillId="0" borderId="0" xfId="52" applyNumberFormat="1" applyFont="1" applyFill="1">
      <alignment vertical="center"/>
    </xf>
    <xf numFmtId="177" fontId="60" fillId="0" borderId="25" xfId="52" applyNumberFormat="1" applyFont="1" applyFill="1" applyBorder="1" applyAlignment="1">
      <alignment vertical="center" shrinkToFit="1"/>
    </xf>
    <xf numFmtId="177" fontId="58" fillId="0" borderId="38" xfId="52" applyNumberFormat="1" applyFont="1" applyFill="1" applyBorder="1" applyAlignment="1">
      <alignment vertical="center" shrinkToFit="1"/>
    </xf>
    <xf numFmtId="177" fontId="58" fillId="0" borderId="39" xfId="52" applyNumberFormat="1" applyFont="1" applyFill="1" applyBorder="1" applyAlignment="1">
      <alignment vertical="center" shrinkToFit="1"/>
    </xf>
    <xf numFmtId="177" fontId="58" fillId="0" borderId="123" xfId="52" applyNumberFormat="1" applyFont="1" applyFill="1" applyBorder="1" applyAlignment="1">
      <alignment vertical="center" shrinkToFit="1"/>
    </xf>
    <xf numFmtId="177" fontId="60" fillId="0" borderId="55" xfId="52" applyNumberFormat="1" applyFont="1" applyFill="1" applyBorder="1" applyAlignment="1">
      <alignment vertical="center" shrinkToFit="1"/>
    </xf>
    <xf numFmtId="177" fontId="58" fillId="0" borderId="0" xfId="53" applyNumberFormat="1" applyFont="1" applyFill="1" applyBorder="1"/>
    <xf numFmtId="176" fontId="58" fillId="0" borderId="20" xfId="52" applyNumberFormat="1" applyFont="1" applyFill="1" applyBorder="1">
      <alignment vertical="center"/>
    </xf>
    <xf numFmtId="176" fontId="58" fillId="0" borderId="20" xfId="52" applyNumberFormat="1" applyFont="1" applyFill="1" applyBorder="1" applyAlignment="1">
      <alignment vertical="center" shrinkToFit="1"/>
    </xf>
    <xf numFmtId="178" fontId="64" fillId="31" borderId="129" xfId="0" applyNumberFormat="1" applyFont="1" applyFill="1" applyBorder="1" applyAlignment="1">
      <alignment vertical="center"/>
    </xf>
    <xf numFmtId="178" fontId="64" fillId="31" borderId="86" xfId="0" applyNumberFormat="1" applyFont="1" applyFill="1" applyBorder="1" applyAlignment="1">
      <alignment vertical="center"/>
    </xf>
    <xf numFmtId="49" fontId="58" fillId="0" borderId="0" xfId="63" applyNumberFormat="1" applyFont="1" applyFill="1">
      <alignment vertical="center"/>
    </xf>
    <xf numFmtId="177" fontId="60" fillId="0" borderId="0" xfId="63" applyNumberFormat="1" applyFont="1" applyFill="1" applyAlignment="1">
      <alignment vertical="center" shrinkToFit="1"/>
    </xf>
    <xf numFmtId="177" fontId="58" fillId="0" borderId="0" xfId="63" applyNumberFormat="1" applyFont="1" applyFill="1">
      <alignment vertical="center"/>
    </xf>
    <xf numFmtId="183" fontId="58" fillId="0" borderId="0" xfId="63" applyNumberFormat="1" applyFont="1" applyFill="1" applyAlignment="1">
      <alignment vertical="center" shrinkToFit="1"/>
    </xf>
    <xf numFmtId="49" fontId="60" fillId="0" borderId="126" xfId="63" applyNumberFormat="1" applyFont="1" applyFill="1" applyBorder="1" applyAlignment="1">
      <alignment vertical="center"/>
    </xf>
    <xf numFmtId="49" fontId="60" fillId="0" borderId="34" xfId="63" applyNumberFormat="1" applyFont="1" applyFill="1" applyBorder="1" applyAlignment="1">
      <alignment vertical="center" shrinkToFit="1"/>
    </xf>
    <xf numFmtId="49" fontId="58" fillId="0" borderId="126" xfId="63" applyNumberFormat="1" applyFont="1" applyFill="1" applyBorder="1" applyAlignment="1">
      <alignment vertical="center"/>
    </xf>
    <xf numFmtId="49" fontId="58" fillId="0" borderId="29" xfId="63" applyNumberFormat="1" applyFont="1" applyFill="1" applyBorder="1" applyAlignment="1">
      <alignment vertical="center"/>
    </xf>
    <xf numFmtId="183" fontId="58" fillId="0" borderId="56" xfId="63" applyNumberFormat="1" applyFont="1" applyFill="1" applyBorder="1" applyAlignment="1">
      <alignment vertical="center" shrinkToFit="1"/>
    </xf>
    <xf numFmtId="49" fontId="58" fillId="0" borderId="0" xfId="63" applyNumberFormat="1" applyFont="1" applyFill="1" applyAlignment="1">
      <alignment vertical="center"/>
    </xf>
    <xf numFmtId="49" fontId="60" fillId="0" borderId="38" xfId="63" applyNumberFormat="1" applyFont="1" applyFill="1" applyBorder="1" applyAlignment="1">
      <alignment vertical="top"/>
    </xf>
    <xf numFmtId="177" fontId="60" fillId="0" borderId="127" xfId="63" applyNumberFormat="1" applyFont="1" applyFill="1" applyBorder="1" applyAlignment="1">
      <alignment vertical="center" shrinkToFit="1"/>
    </xf>
    <xf numFmtId="183" fontId="60" fillId="0" borderId="58" xfId="63" applyNumberFormat="1" applyFont="1" applyFill="1" applyBorder="1" applyAlignment="1">
      <alignment vertical="center" shrinkToFit="1"/>
    </xf>
    <xf numFmtId="177" fontId="60" fillId="0" borderId="0" xfId="63" applyNumberFormat="1" applyFont="1" applyFill="1" applyAlignment="1">
      <alignment vertical="center" wrapText="1"/>
    </xf>
    <xf numFmtId="181" fontId="58" fillId="0" borderId="126" xfId="63" applyNumberFormat="1" applyFont="1" applyFill="1" applyBorder="1">
      <alignment vertical="center"/>
    </xf>
    <xf numFmtId="181" fontId="58" fillId="0" borderId="37" xfId="63" applyNumberFormat="1" applyFont="1" applyFill="1" applyBorder="1" applyAlignment="1">
      <alignment vertical="center" shrinkToFit="1"/>
    </xf>
    <xf numFmtId="181" fontId="58" fillId="0" borderId="0" xfId="63" applyNumberFormat="1" applyFont="1" applyFill="1" applyBorder="1" applyAlignment="1">
      <alignment vertical="center" shrinkToFit="1"/>
    </xf>
    <xf numFmtId="181" fontId="58" fillId="0" borderId="58" xfId="63" applyNumberFormat="1" applyFont="1" applyFill="1" applyBorder="1" applyAlignment="1">
      <alignment vertical="center" shrinkToFit="1"/>
    </xf>
    <xf numFmtId="181" fontId="58" fillId="0" borderId="0" xfId="63" applyNumberFormat="1" applyFont="1" applyFill="1">
      <alignment vertical="center"/>
    </xf>
    <xf numFmtId="181" fontId="58" fillId="0" borderId="37" xfId="63" applyNumberFormat="1" applyFont="1" applyFill="1" applyBorder="1">
      <alignment vertical="center"/>
    </xf>
    <xf numFmtId="181" fontId="58" fillId="0" borderId="58" xfId="53" applyNumberFormat="1" applyFont="1" applyFill="1" applyBorder="1" applyAlignment="1">
      <alignment vertical="center" shrinkToFit="1"/>
    </xf>
    <xf numFmtId="181" fontId="58" fillId="0" borderId="123" xfId="63" applyNumberFormat="1" applyFont="1" applyFill="1" applyBorder="1" applyAlignment="1">
      <alignment vertical="center" shrinkToFit="1"/>
    </xf>
    <xf numFmtId="181" fontId="58" fillId="0" borderId="128" xfId="63" applyNumberFormat="1" applyFont="1" applyFill="1" applyBorder="1">
      <alignment vertical="center"/>
    </xf>
    <xf numFmtId="181" fontId="60" fillId="0" borderId="53" xfId="63" applyNumberFormat="1" applyFont="1" applyFill="1" applyBorder="1" applyAlignment="1">
      <alignment vertical="center" shrinkToFit="1"/>
    </xf>
    <xf numFmtId="181" fontId="58" fillId="0" borderId="53" xfId="63" applyNumberFormat="1" applyFont="1" applyFill="1" applyBorder="1">
      <alignment vertical="center"/>
    </xf>
    <xf numFmtId="181" fontId="58" fillId="0" borderId="55" xfId="63" applyNumberFormat="1" applyFont="1" applyFill="1" applyBorder="1">
      <alignment vertical="center"/>
    </xf>
    <xf numFmtId="181" fontId="58" fillId="0" borderId="0" xfId="63" applyNumberFormat="1" applyFont="1" applyFill="1" applyAlignment="1">
      <alignment vertical="center" shrinkToFit="1"/>
    </xf>
    <xf numFmtId="181" fontId="58" fillId="0" borderId="38" xfId="63" applyNumberFormat="1" applyFont="1" applyFill="1" applyBorder="1">
      <alignment vertical="center"/>
    </xf>
    <xf numFmtId="181" fontId="60" fillId="0" borderId="39" xfId="63" applyNumberFormat="1" applyFont="1" applyFill="1" applyBorder="1">
      <alignment vertical="center"/>
    </xf>
    <xf numFmtId="181" fontId="58" fillId="0" borderId="39" xfId="63" applyNumberFormat="1" applyFont="1" applyFill="1" applyBorder="1">
      <alignment vertical="center"/>
    </xf>
    <xf numFmtId="181" fontId="58" fillId="0" borderId="127" xfId="63" applyNumberFormat="1" applyFont="1" applyFill="1" applyBorder="1">
      <alignment vertical="center"/>
    </xf>
    <xf numFmtId="3" fontId="27" fillId="0" borderId="0" xfId="47" applyNumberFormat="1" applyFont="1" applyAlignment="1">
      <alignment horizontal="left" vertical="top"/>
    </xf>
    <xf numFmtId="0" fontId="3" fillId="0" borderId="0" xfId="47" applyFont="1"/>
    <xf numFmtId="0" fontId="3" fillId="0" borderId="0" xfId="47" applyFont="1" applyAlignment="1">
      <alignment horizontal="left"/>
    </xf>
    <xf numFmtId="0" fontId="3" fillId="0" borderId="0" xfId="47" applyFont="1" applyAlignment="1">
      <alignment horizontal="right"/>
    </xf>
    <xf numFmtId="3" fontId="29" fillId="0" borderId="187" xfId="47" applyNumberFormat="1" applyFont="1" applyBorder="1" applyAlignment="1">
      <alignment horizontal="center" vertical="center" shrinkToFit="1"/>
    </xf>
    <xf numFmtId="3" fontId="29" fillId="0" borderId="187" xfId="47" applyNumberFormat="1" applyFont="1" applyFill="1" applyBorder="1" applyAlignment="1">
      <alignment horizontal="center" vertical="center" shrinkToFit="1"/>
    </xf>
    <xf numFmtId="3" fontId="28" fillId="0" borderId="53" xfId="47" applyNumberFormat="1" applyFont="1" applyFill="1" applyBorder="1" applyAlignment="1">
      <alignment horizontal="center" vertical="center" shrinkToFit="1"/>
    </xf>
    <xf numFmtId="3" fontId="28" fillId="0" borderId="29" xfId="47" applyNumberFormat="1" applyFont="1" applyBorder="1" applyAlignment="1">
      <alignment horizontal="justify" vertical="center" shrinkToFit="1"/>
    </xf>
    <xf numFmtId="3" fontId="66" fillId="0" borderId="191" xfId="47" applyNumberFormat="1" applyFont="1" applyBorder="1" applyAlignment="1">
      <alignment horizontal="center" vertical="center" wrapText="1"/>
    </xf>
    <xf numFmtId="3" fontId="66" fillId="0" borderId="192" xfId="47" applyNumberFormat="1" applyFont="1" applyBorder="1" applyAlignment="1">
      <alignment horizontal="center" vertical="center" wrapText="1"/>
    </xf>
    <xf numFmtId="0" fontId="6" fillId="0" borderId="10" xfId="47" applyFont="1" applyBorder="1" applyAlignment="1">
      <alignment horizontal="left" vertical="center" shrinkToFit="1"/>
    </xf>
    <xf numFmtId="0" fontId="6" fillId="0" borderId="11" xfId="47" applyFont="1" applyBorder="1" applyAlignment="1">
      <alignment horizontal="left" vertical="center" shrinkToFit="1"/>
    </xf>
    <xf numFmtId="182" fontId="65" fillId="0" borderId="11" xfId="36" applyNumberFormat="1" applyFont="1" applyBorder="1" applyAlignment="1">
      <alignment vertical="center" shrinkToFit="1"/>
    </xf>
    <xf numFmtId="182" fontId="65" fillId="0" borderId="14" xfId="36" applyNumberFormat="1" applyFont="1" applyBorder="1" applyAlignment="1">
      <alignment vertical="center" shrinkToFit="1"/>
    </xf>
    <xf numFmtId="183" fontId="3" fillId="0" borderId="11" xfId="47" applyNumberFormat="1" applyFont="1" applyBorder="1" applyAlignment="1">
      <alignment vertical="center" shrinkToFit="1"/>
    </xf>
    <xf numFmtId="183" fontId="3" fillId="0" borderId="12" xfId="47" applyNumberFormat="1" applyFont="1" applyBorder="1" applyAlignment="1">
      <alignment vertical="center" shrinkToFit="1"/>
    </xf>
    <xf numFmtId="0" fontId="6" fillId="0" borderId="13" xfId="47" applyFont="1" applyBorder="1" applyAlignment="1">
      <alignment horizontal="left" vertical="center" shrinkToFit="1"/>
    </xf>
    <xf numFmtId="0" fontId="6" fillId="0" borderId="14" xfId="47" applyFont="1" applyBorder="1" applyAlignment="1">
      <alignment horizontal="left" vertical="center" shrinkToFit="1"/>
    </xf>
    <xf numFmtId="183" fontId="3" fillId="0" borderId="14" xfId="47" applyNumberFormat="1" applyFont="1" applyBorder="1" applyAlignment="1">
      <alignment vertical="center" shrinkToFit="1"/>
    </xf>
    <xf numFmtId="183" fontId="3" fillId="0" borderId="15" xfId="47" applyNumberFormat="1" applyFont="1" applyBorder="1" applyAlignment="1">
      <alignment vertical="center" shrinkToFit="1"/>
    </xf>
    <xf numFmtId="0" fontId="6" fillId="0" borderId="13" xfId="47" applyFont="1" applyBorder="1" applyAlignment="1">
      <alignment horizontal="left" shrinkToFit="1"/>
    </xf>
    <xf numFmtId="182" fontId="3" fillId="0" borderId="14" xfId="47" applyNumberFormat="1" applyFont="1" applyBorder="1" applyAlignment="1">
      <alignment vertical="center" shrinkToFit="1"/>
    </xf>
    <xf numFmtId="0" fontId="3" fillId="0" borderId="16" xfId="47" applyFont="1" applyBorder="1" applyAlignment="1">
      <alignment horizontal="left" shrinkToFit="1"/>
    </xf>
    <xf numFmtId="0" fontId="3" fillId="0" borderId="17" xfId="47" applyFont="1" applyBorder="1" applyAlignment="1">
      <alignment horizontal="center" vertical="center" shrinkToFit="1"/>
    </xf>
    <xf numFmtId="182" fontId="65" fillId="0" borderId="17" xfId="36" applyNumberFormat="1" applyFont="1" applyBorder="1" applyAlignment="1">
      <alignment vertical="center" shrinkToFit="1"/>
    </xf>
    <xf numFmtId="182" fontId="67" fillId="0" borderId="17" xfId="47" applyNumberFormat="1" applyFont="1" applyBorder="1" applyAlignment="1">
      <alignment vertical="center" shrinkToFit="1"/>
    </xf>
    <xf numFmtId="182" fontId="67" fillId="0" borderId="18" xfId="47" applyNumberFormat="1" applyFont="1" applyBorder="1" applyAlignment="1">
      <alignment vertical="center" shrinkToFit="1"/>
    </xf>
    <xf numFmtId="183" fontId="67" fillId="0" borderId="17" xfId="47" applyNumberFormat="1" applyFont="1" applyBorder="1" applyAlignment="1">
      <alignment vertical="center" shrinkToFit="1"/>
    </xf>
    <xf numFmtId="183" fontId="67" fillId="0" borderId="19" xfId="47" applyNumberFormat="1" applyFont="1" applyBorder="1" applyAlignment="1">
      <alignment vertical="center" shrinkToFit="1"/>
    </xf>
    <xf numFmtId="178" fontId="46" fillId="0" borderId="78" xfId="0" applyNumberFormat="1" applyFont="1" applyFill="1" applyBorder="1" applyAlignment="1" applyProtection="1">
      <alignment horizontal="center" vertical="center" shrinkToFit="1"/>
      <protection locked="0"/>
    </xf>
    <xf numFmtId="0" fontId="68" fillId="0" borderId="0" xfId="0" applyFont="1" applyAlignment="1">
      <alignment vertical="center"/>
    </xf>
    <xf numFmtId="0" fontId="0" fillId="0" borderId="0" xfId="0" applyFill="1" applyBorder="1" applyAlignment="1">
      <alignment horizontal="left"/>
    </xf>
    <xf numFmtId="38" fontId="3" fillId="0" borderId="20" xfId="34" applyFont="1" applyFill="1" applyBorder="1" applyAlignment="1">
      <alignment horizontal="right" vertical="center"/>
    </xf>
    <xf numFmtId="176" fontId="30" fillId="0" borderId="20" xfId="0" applyNumberFormat="1" applyFont="1" applyFill="1" applyBorder="1" applyAlignment="1">
      <alignment horizontal="right" vertical="center" shrinkToFit="1"/>
    </xf>
    <xf numFmtId="3" fontId="0" fillId="0" borderId="20" xfId="0" applyNumberFormat="1" applyFill="1" applyBorder="1" applyAlignment="1">
      <alignment horizontal="right" vertical="center"/>
    </xf>
    <xf numFmtId="38" fontId="0" fillId="0" borderId="0" xfId="34" applyFont="1" applyFill="1" applyAlignment="1">
      <alignment horizontal="right"/>
    </xf>
    <xf numFmtId="38" fontId="0" fillId="0" borderId="20" xfId="34" applyFont="1" applyFill="1" applyBorder="1" applyAlignment="1">
      <alignment horizontal="right"/>
    </xf>
    <xf numFmtId="0" fontId="6" fillId="0" borderId="20" xfId="0" applyFont="1" applyFill="1" applyBorder="1" applyAlignment="1">
      <alignment horizontal="center" vertical="center" wrapText="1" shrinkToFit="1"/>
    </xf>
    <xf numFmtId="176" fontId="30" fillId="37" borderId="20" xfId="0" applyNumberFormat="1" applyFont="1" applyFill="1" applyBorder="1" applyAlignment="1">
      <alignment horizontal="right" vertical="center" shrinkToFit="1"/>
    </xf>
    <xf numFmtId="183" fontId="58" fillId="0" borderId="56" xfId="52" applyNumberFormat="1" applyFont="1" applyFill="1" applyBorder="1">
      <alignment vertical="center"/>
    </xf>
    <xf numFmtId="183" fontId="58" fillId="0" borderId="58" xfId="52" applyNumberFormat="1" applyFont="1" applyFill="1" applyBorder="1">
      <alignment vertical="center"/>
    </xf>
    <xf numFmtId="183" fontId="58" fillId="0" borderId="123" xfId="52" applyNumberFormat="1" applyFont="1" applyFill="1" applyBorder="1">
      <alignment vertical="center"/>
    </xf>
    <xf numFmtId="181" fontId="58" fillId="0" borderId="56" xfId="52" applyNumberFormat="1" applyFont="1" applyFill="1" applyBorder="1">
      <alignment vertical="center"/>
    </xf>
    <xf numFmtId="181" fontId="58" fillId="0" borderId="58" xfId="52" applyNumberFormat="1" applyFont="1" applyFill="1" applyBorder="1">
      <alignment vertical="center"/>
    </xf>
    <xf numFmtId="181" fontId="58" fillId="0" borderId="123" xfId="52" applyNumberFormat="1" applyFont="1" applyFill="1" applyBorder="1">
      <alignment vertical="center"/>
    </xf>
    <xf numFmtId="181" fontId="58" fillId="0" borderId="20" xfId="52" applyNumberFormat="1" applyFont="1" applyFill="1" applyBorder="1">
      <alignment vertical="center"/>
    </xf>
    <xf numFmtId="181" fontId="58" fillId="0" borderId="126" xfId="63" applyNumberFormat="1" applyFont="1" applyFill="1" applyBorder="1" applyAlignment="1">
      <alignment vertical="center" shrinkToFit="1"/>
    </xf>
    <xf numFmtId="0" fontId="33" fillId="32" borderId="86" xfId="0" applyNumberFormat="1" applyFont="1" applyFill="1" applyBorder="1" applyAlignment="1">
      <alignment vertical="center"/>
    </xf>
    <xf numFmtId="0" fontId="0" fillId="0" borderId="0" xfId="0" applyFill="1" applyBorder="1" applyAlignment="1">
      <alignment vertical="center" wrapText="1"/>
    </xf>
    <xf numFmtId="0" fontId="26" fillId="0" borderId="0" xfId="28" applyAlignment="1" applyProtection="1">
      <alignment vertical="center"/>
    </xf>
    <xf numFmtId="0" fontId="33" fillId="29" borderId="130" xfId="0" applyFont="1" applyFill="1" applyBorder="1" applyAlignment="1">
      <alignment horizontal="centerContinuous" vertical="center"/>
    </xf>
    <xf numFmtId="0" fontId="33" fillId="29" borderId="132" xfId="0" applyFont="1" applyFill="1" applyBorder="1" applyAlignment="1">
      <alignment horizontal="centerContinuous" vertical="center"/>
    </xf>
    <xf numFmtId="0" fontId="33" fillId="29" borderId="61" xfId="0" applyFont="1" applyFill="1" applyBorder="1" applyAlignment="1">
      <alignment horizontal="centerContinuous" vertical="center"/>
    </xf>
    <xf numFmtId="0" fontId="33" fillId="29" borderId="128" xfId="0" applyFont="1" applyFill="1" applyBorder="1" applyAlignment="1">
      <alignment horizontal="centerContinuous" vertical="center"/>
    </xf>
    <xf numFmtId="0" fontId="33" fillId="29" borderId="53" xfId="0" applyFont="1" applyFill="1" applyBorder="1" applyAlignment="1">
      <alignment horizontal="centerContinuous" vertical="center"/>
    </xf>
    <xf numFmtId="0" fontId="33" fillId="29" borderId="142" xfId="0" applyFont="1" applyFill="1" applyBorder="1" applyAlignment="1">
      <alignment horizontal="centerContinuous" vertical="center"/>
    </xf>
    <xf numFmtId="0" fontId="33" fillId="34" borderId="137" xfId="0" applyFont="1" applyFill="1" applyBorder="1" applyAlignment="1">
      <alignment horizontal="centerContinuous" vertical="center"/>
    </xf>
    <xf numFmtId="0" fontId="33" fillId="34" borderId="138" xfId="0" applyFont="1" applyFill="1" applyBorder="1" applyAlignment="1">
      <alignment horizontal="centerContinuous" vertical="center"/>
    </xf>
    <xf numFmtId="0" fontId="33" fillId="34" borderId="139" xfId="0" applyFont="1" applyFill="1" applyBorder="1" applyAlignment="1">
      <alignment horizontal="centerContinuous" vertical="center"/>
    </xf>
    <xf numFmtId="0" fontId="44" fillId="0" borderId="0" xfId="0" applyFont="1" applyAlignment="1">
      <alignment horizontal="center" vertical="center"/>
    </xf>
    <xf numFmtId="0" fontId="26" fillId="0" borderId="0" xfId="28" applyAlignment="1" applyProtection="1">
      <alignment vertical="center"/>
    </xf>
    <xf numFmtId="0" fontId="33" fillId="35" borderId="140" xfId="0" applyFont="1" applyFill="1" applyBorder="1" applyAlignment="1" applyProtection="1">
      <alignment horizontal="center" vertical="center"/>
      <protection locked="0"/>
    </xf>
    <xf numFmtId="0" fontId="33" fillId="35" borderId="141" xfId="0" applyFont="1" applyFill="1" applyBorder="1" applyAlignment="1" applyProtection="1">
      <alignment horizontal="center" vertical="center"/>
      <protection locked="0"/>
    </xf>
    <xf numFmtId="0" fontId="33" fillId="32" borderId="130" xfId="0" applyFont="1" applyFill="1" applyBorder="1" applyAlignment="1">
      <alignment horizontal="center" vertical="center"/>
    </xf>
    <xf numFmtId="0" fontId="33" fillId="32" borderId="61" xfId="0" applyFont="1" applyFill="1" applyBorder="1" applyAlignment="1">
      <alignment horizontal="center" vertical="center"/>
    </xf>
    <xf numFmtId="0" fontId="33" fillId="32" borderId="96" xfId="0" applyFont="1" applyFill="1" applyBorder="1" applyAlignment="1">
      <alignment horizontal="center" vertical="center"/>
    </xf>
    <xf numFmtId="0" fontId="33" fillId="32" borderId="131" xfId="0" applyFont="1" applyFill="1" applyBorder="1" applyAlignment="1">
      <alignment horizontal="center" vertical="center"/>
    </xf>
    <xf numFmtId="0" fontId="33" fillId="32" borderId="132" xfId="0" applyFont="1" applyFill="1" applyBorder="1" applyAlignment="1">
      <alignment horizontal="center" vertical="center"/>
    </xf>
    <xf numFmtId="0" fontId="33" fillId="32" borderId="103" xfId="0" applyFont="1" applyFill="1" applyBorder="1" applyAlignment="1">
      <alignment horizontal="center" vertical="center"/>
    </xf>
    <xf numFmtId="0" fontId="33" fillId="32" borderId="105" xfId="0" applyFont="1" applyFill="1" applyBorder="1" applyAlignment="1">
      <alignment horizontal="center" vertical="center"/>
    </xf>
    <xf numFmtId="0" fontId="47" fillId="32" borderId="186" xfId="0" applyFont="1" applyFill="1" applyBorder="1" applyAlignment="1">
      <alignment horizontal="center" vertical="center" wrapText="1"/>
    </xf>
    <xf numFmtId="0" fontId="47" fillId="32" borderId="64" xfId="0" applyFont="1" applyFill="1" applyBorder="1" applyAlignment="1">
      <alignment horizontal="center" vertical="center"/>
    </xf>
    <xf numFmtId="0" fontId="47" fillId="32" borderId="67" xfId="0" applyFont="1" applyFill="1" applyBorder="1" applyAlignment="1">
      <alignment horizontal="center" vertical="center"/>
    </xf>
    <xf numFmtId="38" fontId="48" fillId="32" borderId="133" xfId="34" applyFont="1" applyFill="1" applyBorder="1" applyAlignment="1">
      <alignment horizontal="center" vertical="center"/>
    </xf>
    <xf numFmtId="38" fontId="48" fillId="32" borderId="134" xfId="34" applyFont="1" applyFill="1" applyBorder="1" applyAlignment="1">
      <alignment horizontal="center" vertical="center"/>
    </xf>
    <xf numFmtId="38" fontId="48" fillId="32" borderId="135" xfId="34" applyFont="1" applyFill="1" applyBorder="1" applyAlignment="1">
      <alignment horizontal="center" vertical="center"/>
    </xf>
    <xf numFmtId="178" fontId="48" fillId="32" borderId="133" xfId="0" applyNumberFormat="1" applyFont="1" applyFill="1" applyBorder="1" applyAlignment="1">
      <alignment horizontal="center" vertical="center"/>
    </xf>
    <xf numFmtId="0" fontId="48" fillId="32" borderId="134" xfId="0" applyFont="1" applyFill="1" applyBorder="1" applyAlignment="1">
      <alignment horizontal="center" vertical="center"/>
    </xf>
    <xf numFmtId="0" fontId="48" fillId="32" borderId="135" xfId="0" applyFont="1" applyFill="1" applyBorder="1" applyAlignment="1">
      <alignment horizontal="center" vertical="center"/>
    </xf>
    <xf numFmtId="38" fontId="47" fillId="32" borderId="136" xfId="34" applyFont="1" applyFill="1" applyBorder="1" applyAlignment="1">
      <alignment horizontal="center" vertical="center"/>
    </xf>
    <xf numFmtId="38" fontId="47" fillId="32" borderId="62" xfId="34" applyFont="1" applyFill="1" applyBorder="1" applyAlignment="1">
      <alignment horizontal="center" vertical="center"/>
    </xf>
    <xf numFmtId="38" fontId="47" fillId="32" borderId="68" xfId="34" applyFont="1" applyFill="1" applyBorder="1" applyAlignment="1">
      <alignment horizontal="center" vertical="center"/>
    </xf>
    <xf numFmtId="0" fontId="32" fillId="28" borderId="146" xfId="0" applyFont="1" applyFill="1" applyBorder="1" applyAlignment="1">
      <alignment horizontal="center" vertical="center" shrinkToFit="1"/>
    </xf>
    <xf numFmtId="0" fontId="32" fillId="28" borderId="147" xfId="0" applyFont="1" applyFill="1" applyBorder="1" applyAlignment="1">
      <alignment horizontal="center" vertical="center" shrinkToFit="1"/>
    </xf>
    <xf numFmtId="0" fontId="32" fillId="28" borderId="148" xfId="0" applyFont="1" applyFill="1" applyBorder="1" applyAlignment="1">
      <alignment horizontal="center" vertical="center" shrinkToFit="1"/>
    </xf>
    <xf numFmtId="0" fontId="32" fillId="28" borderId="143" xfId="0" applyFont="1" applyFill="1" applyBorder="1" applyAlignment="1">
      <alignment horizontal="center" vertical="center" shrinkToFit="1"/>
    </xf>
    <xf numFmtId="0" fontId="32" fillId="28" borderId="144" xfId="0" applyFont="1" applyFill="1" applyBorder="1" applyAlignment="1">
      <alignment horizontal="center" vertical="center" shrinkToFit="1"/>
    </xf>
    <xf numFmtId="0" fontId="32" fillId="28" borderId="145" xfId="0" applyFont="1" applyFill="1" applyBorder="1" applyAlignment="1">
      <alignment horizontal="center" vertical="center" shrinkToFit="1"/>
    </xf>
    <xf numFmtId="0" fontId="32" fillId="36" borderId="149" xfId="0" applyFont="1" applyFill="1" applyBorder="1" applyAlignment="1">
      <alignment horizontal="center" vertical="center" shrinkToFit="1"/>
    </xf>
    <xf numFmtId="0" fontId="32" fillId="36" borderId="150" xfId="0" applyFont="1" applyFill="1" applyBorder="1" applyAlignment="1">
      <alignment horizontal="center" vertical="center" shrinkToFit="1"/>
    </xf>
    <xf numFmtId="0" fontId="32" fillId="36" borderId="151" xfId="0" applyFont="1" applyFill="1" applyBorder="1" applyAlignment="1">
      <alignment horizontal="center" vertical="center" shrinkToFit="1"/>
    </xf>
    <xf numFmtId="0" fontId="32" fillId="30" borderId="143" xfId="0" applyFont="1" applyFill="1" applyBorder="1" applyAlignment="1">
      <alignment horizontal="center" vertical="center" shrinkToFit="1"/>
    </xf>
    <xf numFmtId="0" fontId="32" fillId="30" borderId="144" xfId="0" applyFont="1" applyFill="1" applyBorder="1" applyAlignment="1">
      <alignment horizontal="center" vertical="center" shrinkToFit="1"/>
    </xf>
    <xf numFmtId="0" fontId="32" fillId="30" borderId="145" xfId="0" applyFont="1" applyFill="1" applyBorder="1" applyAlignment="1">
      <alignment horizontal="center" vertical="center" shrinkToFit="1"/>
    </xf>
    <xf numFmtId="0" fontId="32" fillId="31" borderId="143" xfId="0" applyFont="1" applyFill="1" applyBorder="1" applyAlignment="1">
      <alignment horizontal="center" vertical="center" shrinkToFit="1"/>
    </xf>
    <xf numFmtId="0" fontId="32" fillId="31" borderId="144" xfId="0" applyFont="1" applyFill="1" applyBorder="1" applyAlignment="1">
      <alignment horizontal="center" vertical="center" shrinkToFit="1"/>
    </xf>
    <xf numFmtId="0" fontId="32" fillId="31" borderId="145" xfId="0" applyFont="1" applyFill="1" applyBorder="1" applyAlignment="1">
      <alignment horizontal="center" vertical="center" shrinkToFit="1"/>
    </xf>
    <xf numFmtId="0" fontId="32" fillId="29" borderId="143" xfId="0" applyFont="1" applyFill="1" applyBorder="1" applyAlignment="1">
      <alignment horizontal="center" vertical="center" shrinkToFit="1"/>
    </xf>
    <xf numFmtId="0" fontId="32" fillId="29" borderId="144" xfId="0" applyFont="1" applyFill="1" applyBorder="1" applyAlignment="1">
      <alignment horizontal="center" vertical="center" shrinkToFit="1"/>
    </xf>
    <xf numFmtId="0" fontId="32" fillId="29" borderId="145" xfId="0" applyFont="1" applyFill="1" applyBorder="1" applyAlignment="1">
      <alignment horizontal="center" vertical="center" shrinkToFit="1"/>
    </xf>
    <xf numFmtId="0" fontId="32" fillId="29" borderId="76" xfId="0" applyFont="1" applyFill="1" applyBorder="1" applyAlignment="1">
      <alignment horizontal="center" vertical="center" shrinkToFit="1"/>
    </xf>
    <xf numFmtId="0" fontId="32" fillId="29" borderId="110" xfId="0" applyFont="1" applyFill="1" applyBorder="1" applyAlignment="1">
      <alignment horizontal="center" vertical="center" shrinkToFit="1"/>
    </xf>
    <xf numFmtId="0" fontId="32" fillId="29" borderId="152" xfId="0" applyFont="1" applyFill="1" applyBorder="1" applyAlignment="1">
      <alignment horizontal="center" vertical="center" shrinkToFit="1"/>
    </xf>
    <xf numFmtId="0" fontId="32" fillId="29" borderId="40" xfId="0" applyFont="1" applyFill="1" applyBorder="1" applyAlignment="1">
      <alignment horizontal="center" vertical="center" shrinkToFit="1"/>
    </xf>
    <xf numFmtId="0" fontId="32" fillId="29" borderId="111" xfId="0" applyFont="1" applyFill="1" applyBorder="1" applyAlignment="1">
      <alignment horizontal="center" vertical="center" shrinkToFit="1"/>
    </xf>
    <xf numFmtId="0" fontId="32" fillId="29" borderId="153" xfId="0" applyFont="1" applyFill="1" applyBorder="1" applyAlignment="1">
      <alignment horizontal="center" vertical="center" shrinkToFit="1"/>
    </xf>
    <xf numFmtId="0" fontId="32" fillId="32" borderId="143" xfId="0" applyFont="1" applyFill="1" applyBorder="1" applyAlignment="1">
      <alignment horizontal="center" vertical="center" shrinkToFit="1"/>
    </xf>
    <xf numFmtId="0" fontId="32" fillId="32" borderId="144" xfId="0" applyFont="1" applyFill="1" applyBorder="1" applyAlignment="1">
      <alignment horizontal="center" vertical="center" shrinkToFit="1"/>
    </xf>
    <xf numFmtId="0" fontId="32" fillId="32" borderId="145" xfId="0" applyFont="1" applyFill="1" applyBorder="1" applyAlignment="1">
      <alignment horizontal="center" vertical="center" shrinkToFit="1"/>
    </xf>
    <xf numFmtId="0" fontId="32" fillId="32" borderId="146" xfId="0" applyFont="1" applyFill="1" applyBorder="1" applyAlignment="1">
      <alignment horizontal="center" vertical="center" shrinkToFit="1"/>
    </xf>
    <xf numFmtId="0" fontId="32" fillId="32" borderId="147" xfId="0" applyFont="1" applyFill="1" applyBorder="1" applyAlignment="1">
      <alignment horizontal="center" vertical="center" shrinkToFit="1"/>
    </xf>
    <xf numFmtId="0" fontId="32" fillId="32" borderId="148" xfId="0" applyFont="1" applyFill="1" applyBorder="1" applyAlignment="1">
      <alignment horizontal="center" vertical="center" shrinkToFit="1"/>
    </xf>
    <xf numFmtId="0" fontId="32" fillId="31" borderId="146" xfId="0" applyFont="1" applyFill="1" applyBorder="1" applyAlignment="1">
      <alignment horizontal="center" vertical="center" shrinkToFit="1"/>
    </xf>
    <xf numFmtId="0" fontId="32" fillId="31" borderId="147" xfId="0" applyFont="1" applyFill="1" applyBorder="1" applyAlignment="1">
      <alignment horizontal="center" vertical="center" shrinkToFit="1"/>
    </xf>
    <xf numFmtId="0" fontId="32" fillId="31" borderId="148" xfId="0" applyFont="1" applyFill="1" applyBorder="1" applyAlignment="1">
      <alignment horizontal="center" vertical="center" shrinkToFit="1"/>
    </xf>
    <xf numFmtId="0" fontId="32" fillId="30" borderId="146" xfId="0" applyFont="1" applyFill="1" applyBorder="1" applyAlignment="1">
      <alignment horizontal="center" vertical="center" shrinkToFit="1"/>
    </xf>
    <xf numFmtId="0" fontId="32" fillId="30" borderId="147" xfId="0" applyFont="1" applyFill="1" applyBorder="1" applyAlignment="1">
      <alignment horizontal="center" vertical="center" shrinkToFit="1"/>
    </xf>
    <xf numFmtId="0" fontId="32" fillId="30" borderId="148" xfId="0" applyFont="1" applyFill="1" applyBorder="1" applyAlignment="1">
      <alignment horizontal="center" vertical="center" shrinkToFit="1"/>
    </xf>
    <xf numFmtId="0" fontId="32" fillId="30" borderId="146" xfId="0" applyFont="1" applyFill="1" applyBorder="1" applyAlignment="1">
      <alignment horizontal="center" vertical="center"/>
    </xf>
    <xf numFmtId="0" fontId="32" fillId="30" borderId="147" xfId="0" applyFont="1" applyFill="1" applyBorder="1" applyAlignment="1">
      <alignment horizontal="center" vertical="center"/>
    </xf>
    <xf numFmtId="0" fontId="32" fillId="30" borderId="148" xfId="0" applyFont="1" applyFill="1" applyBorder="1" applyAlignment="1">
      <alignment horizontal="center" vertical="center"/>
    </xf>
    <xf numFmtId="0" fontId="6" fillId="0" borderId="0" xfId="0" applyFont="1" applyFill="1" applyAlignment="1">
      <alignment horizontal="center" vertical="center" shrinkToFit="1"/>
    </xf>
    <xf numFmtId="0" fontId="32" fillId="32" borderId="143" xfId="0" applyFont="1" applyFill="1" applyBorder="1" applyAlignment="1">
      <alignment horizontal="center" vertical="center"/>
    </xf>
    <xf numFmtId="0" fontId="32" fillId="32" borderId="144" xfId="0" applyFont="1" applyFill="1" applyBorder="1" applyAlignment="1">
      <alignment horizontal="center" vertical="center"/>
    </xf>
    <xf numFmtId="0" fontId="32" fillId="32" borderId="145" xfId="0" applyFont="1" applyFill="1" applyBorder="1" applyAlignment="1">
      <alignment horizontal="center" vertical="center"/>
    </xf>
    <xf numFmtId="0" fontId="32" fillId="32" borderId="146" xfId="0" applyFont="1" applyFill="1" applyBorder="1" applyAlignment="1">
      <alignment horizontal="center" vertical="center"/>
    </xf>
    <xf numFmtId="0" fontId="32" fillId="32" borderId="147" xfId="0" applyFont="1" applyFill="1" applyBorder="1" applyAlignment="1">
      <alignment horizontal="center" vertical="center"/>
    </xf>
    <xf numFmtId="0" fontId="32" fillId="32" borderId="148" xfId="0" applyFont="1" applyFill="1" applyBorder="1" applyAlignment="1">
      <alignment horizontal="center" vertical="center"/>
    </xf>
    <xf numFmtId="0" fontId="32" fillId="30" borderId="143" xfId="0" applyFont="1" applyFill="1" applyBorder="1" applyAlignment="1">
      <alignment horizontal="center" vertical="center"/>
    </xf>
    <xf numFmtId="0" fontId="32" fillId="30" borderId="144" xfId="0" applyFont="1" applyFill="1" applyBorder="1" applyAlignment="1">
      <alignment horizontal="center" vertical="center"/>
    </xf>
    <xf numFmtId="0" fontId="32" fillId="30" borderId="145" xfId="0" applyFont="1" applyFill="1" applyBorder="1" applyAlignment="1">
      <alignment horizontal="center" vertical="center"/>
    </xf>
    <xf numFmtId="0" fontId="32" fillId="29" borderId="76" xfId="0" applyFont="1" applyFill="1" applyBorder="1" applyAlignment="1">
      <alignment horizontal="center" vertical="center"/>
    </xf>
    <xf numFmtId="0" fontId="32" fillId="29" borderId="110" xfId="0" applyFont="1" applyFill="1" applyBorder="1" applyAlignment="1">
      <alignment horizontal="center" vertical="center"/>
    </xf>
    <xf numFmtId="0" fontId="32" fillId="29" borderId="152" xfId="0" applyFont="1" applyFill="1" applyBorder="1" applyAlignment="1">
      <alignment horizontal="center" vertical="center"/>
    </xf>
    <xf numFmtId="0" fontId="32" fillId="29" borderId="40" xfId="0" applyFont="1" applyFill="1" applyBorder="1" applyAlignment="1">
      <alignment horizontal="center" vertical="center"/>
    </xf>
    <xf numFmtId="0" fontId="32" fillId="29" borderId="111" xfId="0" applyFont="1" applyFill="1" applyBorder="1" applyAlignment="1">
      <alignment horizontal="center" vertical="center"/>
    </xf>
    <xf numFmtId="0" fontId="32" fillId="29" borderId="153" xfId="0" applyFont="1" applyFill="1" applyBorder="1" applyAlignment="1">
      <alignment horizontal="center" vertical="center"/>
    </xf>
    <xf numFmtId="0" fontId="32" fillId="29" borderId="143" xfId="0" applyFont="1" applyFill="1" applyBorder="1" applyAlignment="1">
      <alignment horizontal="center" vertical="center"/>
    </xf>
    <xf numFmtId="0" fontId="32" fillId="29" borderId="144" xfId="0" applyFont="1" applyFill="1" applyBorder="1" applyAlignment="1">
      <alignment horizontal="center" vertical="center"/>
    </xf>
    <xf numFmtId="0" fontId="32" fillId="29" borderId="145" xfId="0" applyFont="1" applyFill="1" applyBorder="1" applyAlignment="1">
      <alignment horizontal="center" vertical="center"/>
    </xf>
    <xf numFmtId="0" fontId="32" fillId="29" borderId="146" xfId="0" applyFont="1" applyFill="1" applyBorder="1" applyAlignment="1">
      <alignment horizontal="center" vertical="center" shrinkToFit="1"/>
    </xf>
    <xf numFmtId="0" fontId="32" fillId="29" borderId="147" xfId="0" applyFont="1" applyFill="1" applyBorder="1" applyAlignment="1">
      <alignment horizontal="center" vertical="center" shrinkToFit="1"/>
    </xf>
    <xf numFmtId="0" fontId="32" fillId="29" borderId="148" xfId="0" applyFont="1" applyFill="1" applyBorder="1" applyAlignment="1">
      <alignment horizontal="center" vertical="center" shrinkToFit="1"/>
    </xf>
    <xf numFmtId="38" fontId="40" fillId="28" borderId="157" xfId="0" applyNumberFormat="1" applyFont="1" applyFill="1" applyBorder="1" applyAlignment="1">
      <alignment vertical="center"/>
    </xf>
    <xf numFmtId="0" fontId="40" fillId="28" borderId="158" xfId="0" applyFont="1" applyFill="1" applyBorder="1" applyAlignment="1">
      <alignment vertical="center"/>
    </xf>
    <xf numFmtId="0" fontId="40" fillId="28" borderId="159" xfId="0" applyFont="1" applyFill="1" applyBorder="1" applyAlignment="1">
      <alignment vertical="center"/>
    </xf>
    <xf numFmtId="0" fontId="40" fillId="30" borderId="160" xfId="0" applyFont="1" applyFill="1" applyBorder="1" applyAlignment="1">
      <alignment horizontal="right" vertical="center"/>
    </xf>
    <xf numFmtId="0" fontId="40" fillId="30" borderId="155" xfId="0" applyFont="1" applyFill="1" applyBorder="1" applyAlignment="1">
      <alignment horizontal="right" vertical="center"/>
    </xf>
    <xf numFmtId="0" fontId="40" fillId="30" borderId="161" xfId="0" applyFont="1" applyFill="1" applyBorder="1" applyAlignment="1">
      <alignment horizontal="right" vertical="center"/>
    </xf>
    <xf numFmtId="38" fontId="40" fillId="31" borderId="47" xfId="0" applyNumberFormat="1" applyFont="1" applyFill="1" applyBorder="1" applyAlignment="1">
      <alignment vertical="center"/>
    </xf>
    <xf numFmtId="0" fontId="40" fillId="31" borderId="0" xfId="0" applyFont="1" applyFill="1" applyBorder="1" applyAlignment="1">
      <alignment vertical="center"/>
    </xf>
    <xf numFmtId="0" fontId="40" fillId="31" borderId="48" xfId="0" applyFont="1" applyFill="1" applyBorder="1" applyAlignment="1">
      <alignment vertical="center"/>
    </xf>
    <xf numFmtId="0" fontId="44" fillId="0" borderId="130" xfId="0" applyFont="1" applyBorder="1" applyAlignment="1">
      <alignment horizontal="center" vertical="center" wrapText="1"/>
    </xf>
    <xf numFmtId="0" fontId="44" fillId="0" borderId="132" xfId="0" applyFont="1" applyBorder="1" applyAlignment="1">
      <alignment horizontal="center" vertical="center" wrapText="1"/>
    </xf>
    <xf numFmtId="0" fontId="44" fillId="0" borderId="61" xfId="0" applyFont="1" applyBorder="1" applyAlignment="1">
      <alignment horizontal="center" vertical="center" wrapText="1"/>
    </xf>
    <xf numFmtId="0" fontId="44" fillId="0" borderId="52" xfId="0" applyFont="1" applyBorder="1" applyAlignment="1">
      <alignment horizontal="center" vertical="center" wrapText="1"/>
    </xf>
    <xf numFmtId="0" fontId="44" fillId="0" borderId="0"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111" xfId="0" applyFont="1" applyBorder="1" applyAlignment="1">
      <alignment horizontal="center" vertical="center" wrapText="1"/>
    </xf>
    <xf numFmtId="0" fontId="44" fillId="0" borderId="153" xfId="0" applyFont="1" applyBorder="1" applyAlignment="1">
      <alignment horizontal="center" vertical="center" wrapText="1"/>
    </xf>
    <xf numFmtId="0" fontId="38" fillId="0" borderId="0" xfId="0" applyFont="1" applyAlignment="1">
      <alignment vertical="top" wrapText="1"/>
    </xf>
    <xf numFmtId="0" fontId="40" fillId="28" borderId="162" xfId="0" applyFont="1" applyFill="1" applyBorder="1" applyAlignment="1">
      <alignment horizontal="right" vertical="center"/>
    </xf>
    <xf numFmtId="0" fontId="40" fillId="28" borderId="147" xfId="0" applyFont="1" applyFill="1" applyBorder="1" applyAlignment="1">
      <alignment horizontal="right" vertical="center"/>
    </xf>
    <xf numFmtId="0" fontId="40" fillId="28" borderId="163" xfId="0" applyFont="1" applyFill="1" applyBorder="1" applyAlignment="1">
      <alignment horizontal="right" vertical="center"/>
    </xf>
    <xf numFmtId="0" fontId="40" fillId="31" borderId="164" xfId="0" applyFont="1" applyFill="1" applyBorder="1" applyAlignment="1">
      <alignment horizontal="right" vertical="center"/>
    </xf>
    <xf numFmtId="0" fontId="40" fillId="31" borderId="155" xfId="0" applyFont="1" applyFill="1" applyBorder="1" applyAlignment="1">
      <alignment horizontal="right" vertical="center"/>
    </xf>
    <xf numFmtId="0" fontId="40" fillId="31" borderId="161" xfId="0" applyFont="1" applyFill="1" applyBorder="1" applyAlignment="1">
      <alignment horizontal="right" vertical="center"/>
    </xf>
    <xf numFmtId="0" fontId="39" fillId="31" borderId="37" xfId="0" applyFont="1" applyFill="1" applyBorder="1" applyAlignment="1">
      <alignment vertical="center"/>
    </xf>
    <xf numFmtId="0" fontId="39" fillId="31" borderId="0" xfId="0" applyFont="1" applyFill="1" applyBorder="1" applyAlignment="1">
      <alignment vertical="center"/>
    </xf>
    <xf numFmtId="0" fontId="39" fillId="31" borderId="25" xfId="0" applyFont="1" applyFill="1" applyBorder="1" applyAlignment="1">
      <alignment vertical="center"/>
    </xf>
    <xf numFmtId="38" fontId="40" fillId="28" borderId="162" xfId="0" applyNumberFormat="1" applyFont="1" applyFill="1" applyBorder="1" applyAlignment="1">
      <alignment vertical="center"/>
    </xf>
    <xf numFmtId="0" fontId="40" fillId="28" borderId="147" xfId="0" applyFont="1" applyFill="1" applyBorder="1" applyAlignment="1">
      <alignment vertical="center"/>
    </xf>
    <xf numFmtId="0" fontId="40" fillId="28" borderId="165" xfId="0" applyFont="1" applyFill="1" applyBorder="1" applyAlignment="1">
      <alignment vertical="center"/>
    </xf>
    <xf numFmtId="38" fontId="40" fillId="28" borderId="37" xfId="0" applyNumberFormat="1" applyFont="1" applyFill="1" applyBorder="1" applyAlignment="1">
      <alignment vertical="center"/>
    </xf>
    <xf numFmtId="0" fontId="40" fillId="28" borderId="0" xfId="0" applyFont="1" applyFill="1" applyBorder="1" applyAlignment="1">
      <alignment vertical="center"/>
    </xf>
    <xf numFmtId="0" fontId="40" fillId="28" borderId="25" xfId="0" applyFont="1" applyFill="1" applyBorder="1" applyAlignment="1">
      <alignment vertical="center"/>
    </xf>
    <xf numFmtId="0" fontId="40" fillId="28" borderId="163" xfId="0" applyFont="1" applyFill="1" applyBorder="1" applyAlignment="1">
      <alignment vertical="center"/>
    </xf>
    <xf numFmtId="0" fontId="40" fillId="30" borderId="164" xfId="0" applyFont="1" applyFill="1" applyBorder="1" applyAlignment="1">
      <alignment horizontal="right" vertical="center"/>
    </xf>
    <xf numFmtId="0" fontId="40" fillId="30" borderId="156" xfId="0" applyFont="1" applyFill="1" applyBorder="1" applyAlignment="1">
      <alignment horizontal="right" vertical="center"/>
    </xf>
    <xf numFmtId="0" fontId="40" fillId="28" borderId="37" xfId="0" applyFont="1" applyFill="1" applyBorder="1" applyAlignment="1">
      <alignment horizontal="right" vertical="center"/>
    </xf>
    <xf numFmtId="0" fontId="40" fillId="28" borderId="0" xfId="0" applyFont="1" applyFill="1" applyBorder="1" applyAlignment="1">
      <alignment horizontal="right" vertical="center"/>
    </xf>
    <xf numFmtId="0" fontId="40" fillId="28" borderId="25" xfId="0" applyFont="1" applyFill="1" applyBorder="1" applyAlignment="1">
      <alignment horizontal="right" vertical="center"/>
    </xf>
    <xf numFmtId="0" fontId="39" fillId="28" borderId="166" xfId="0" applyFont="1" applyFill="1" applyBorder="1" applyAlignment="1">
      <alignment vertical="center"/>
    </xf>
    <xf numFmtId="0" fontId="39" fillId="28" borderId="147" xfId="0" applyFont="1" applyFill="1" applyBorder="1" applyAlignment="1">
      <alignment vertical="center"/>
    </xf>
    <xf numFmtId="0" fontId="39" fillId="28" borderId="163" xfId="0" applyFont="1" applyFill="1" applyBorder="1" applyAlignment="1">
      <alignment vertical="center"/>
    </xf>
    <xf numFmtId="0" fontId="39" fillId="30" borderId="154" xfId="0" applyFont="1" applyFill="1" applyBorder="1" applyAlignment="1">
      <alignment vertical="center"/>
    </xf>
    <xf numFmtId="0" fontId="39" fillId="30" borderId="155" xfId="0" applyFont="1" applyFill="1" applyBorder="1" applyAlignment="1">
      <alignment vertical="center"/>
    </xf>
    <xf numFmtId="0" fontId="39" fillId="30" borderId="156" xfId="0" applyFont="1" applyFill="1" applyBorder="1" applyAlignment="1">
      <alignment vertical="center"/>
    </xf>
    <xf numFmtId="0" fontId="35" fillId="0" borderId="0" xfId="0" applyFont="1" applyFill="1" applyAlignment="1">
      <alignment horizontal="center" vertical="center"/>
    </xf>
    <xf numFmtId="0" fontId="6" fillId="0" borderId="0" xfId="0" applyFont="1" applyFill="1" applyAlignment="1">
      <alignment horizontal="center" vertical="center"/>
    </xf>
    <xf numFmtId="0" fontId="32" fillId="0" borderId="52" xfId="0" applyFont="1" applyFill="1" applyBorder="1" applyAlignment="1">
      <alignment horizontal="center" vertical="center"/>
    </xf>
    <xf numFmtId="0" fontId="32" fillId="0" borderId="0" xfId="0" applyFont="1" applyFill="1" applyAlignment="1">
      <alignment horizontal="center" vertical="center"/>
    </xf>
    <xf numFmtId="38" fontId="32" fillId="0" borderId="146" xfId="34" applyFont="1" applyBorder="1" applyAlignment="1">
      <alignment horizontal="center" vertical="center" shrinkToFit="1"/>
    </xf>
    <xf numFmtId="38" fontId="32" fillId="0" borderId="147" xfId="34" applyFont="1" applyBorder="1" applyAlignment="1">
      <alignment horizontal="center" vertical="center" shrinkToFit="1"/>
    </xf>
    <xf numFmtId="38" fontId="32" fillId="0" borderId="148" xfId="34" applyFont="1" applyBorder="1" applyAlignment="1">
      <alignment horizontal="center" vertical="center" shrinkToFit="1"/>
    </xf>
    <xf numFmtId="0" fontId="39" fillId="31" borderId="164" xfId="0" applyFont="1" applyFill="1" applyBorder="1" applyAlignment="1">
      <alignment vertical="center"/>
    </xf>
    <xf numFmtId="0" fontId="39" fillId="31" borderId="155" xfId="0" applyFont="1" applyFill="1" applyBorder="1" applyAlignment="1">
      <alignment vertical="center"/>
    </xf>
    <xf numFmtId="0" fontId="39" fillId="31" borderId="156" xfId="0" applyFont="1" applyFill="1" applyBorder="1" applyAlignment="1">
      <alignment vertical="center"/>
    </xf>
    <xf numFmtId="0" fontId="39" fillId="28" borderId="52" xfId="0" applyFont="1" applyFill="1" applyBorder="1" applyAlignment="1">
      <alignment vertical="center"/>
    </xf>
    <xf numFmtId="0" fontId="39" fillId="28" borderId="0" xfId="0" applyFont="1" applyFill="1" applyBorder="1" applyAlignment="1">
      <alignment vertical="center"/>
    </xf>
    <xf numFmtId="0" fontId="39" fillId="28" borderId="25" xfId="0" applyFont="1" applyFill="1" applyBorder="1" applyAlignment="1">
      <alignment vertical="center"/>
    </xf>
    <xf numFmtId="0" fontId="40" fillId="31" borderId="156" xfId="0" applyFont="1" applyFill="1" applyBorder="1" applyAlignment="1">
      <alignment horizontal="right" vertical="center"/>
    </xf>
    <xf numFmtId="0" fontId="40" fillId="28" borderId="48" xfId="0" applyFont="1" applyFill="1" applyBorder="1" applyAlignment="1">
      <alignment vertical="center"/>
    </xf>
    <xf numFmtId="0" fontId="32" fillId="0" borderId="143" xfId="0" applyFont="1" applyBorder="1" applyAlignment="1">
      <alignment horizontal="center" vertical="center"/>
    </xf>
    <xf numFmtId="0" fontId="32" fillId="0" borderId="144" xfId="0" applyFont="1" applyBorder="1" applyAlignment="1">
      <alignment horizontal="center" vertical="center"/>
    </xf>
    <xf numFmtId="0" fontId="32" fillId="0" borderId="145" xfId="0" applyFont="1" applyBorder="1" applyAlignment="1">
      <alignment horizontal="center" vertical="center"/>
    </xf>
    <xf numFmtId="0" fontId="38" fillId="0" borderId="0" xfId="0" applyFont="1" applyAlignment="1" applyProtection="1">
      <alignment vertical="top" wrapText="1"/>
      <protection locked="0"/>
    </xf>
    <xf numFmtId="0" fontId="40" fillId="31" borderId="160" xfId="0" applyFont="1" applyFill="1" applyBorder="1" applyAlignment="1">
      <alignment horizontal="right" vertical="center"/>
    </xf>
    <xf numFmtId="38" fontId="40" fillId="28" borderId="47" xfId="0" applyNumberFormat="1" applyFont="1" applyFill="1" applyBorder="1" applyAlignment="1">
      <alignment vertical="center"/>
    </xf>
    <xf numFmtId="0" fontId="39" fillId="29" borderId="52" xfId="0" applyFont="1" applyFill="1" applyBorder="1" applyAlignment="1">
      <alignment horizontal="center" vertical="center"/>
    </xf>
    <xf numFmtId="0" fontId="39" fillId="29" borderId="167" xfId="0" applyFont="1" applyFill="1" applyBorder="1" applyAlignment="1">
      <alignment horizontal="center" vertical="center"/>
    </xf>
    <xf numFmtId="38" fontId="40" fillId="30" borderId="37" xfId="0" applyNumberFormat="1" applyFont="1" applyFill="1" applyBorder="1" applyAlignment="1">
      <alignment vertical="center"/>
    </xf>
    <xf numFmtId="0" fontId="40" fillId="30" borderId="0" xfId="0" applyFont="1" applyFill="1" applyBorder="1" applyAlignment="1">
      <alignment vertical="center"/>
    </xf>
    <xf numFmtId="0" fontId="40" fillId="30" borderId="25" xfId="0" applyFont="1" applyFill="1" applyBorder="1" applyAlignment="1">
      <alignment vertical="center"/>
    </xf>
    <xf numFmtId="0" fontId="39" fillId="30" borderId="37" xfId="0" applyFont="1" applyFill="1" applyBorder="1" applyAlignment="1">
      <alignment vertical="center"/>
    </xf>
    <xf numFmtId="0" fontId="39" fillId="30" borderId="0" xfId="0" applyFont="1" applyFill="1" applyBorder="1" applyAlignment="1">
      <alignment vertical="center"/>
    </xf>
    <xf numFmtId="0" fontId="39" fillId="30" borderId="25" xfId="0" applyFont="1" applyFill="1" applyBorder="1" applyAlignment="1">
      <alignment vertical="center"/>
    </xf>
    <xf numFmtId="38" fontId="40" fillId="30" borderId="47" xfId="0" applyNumberFormat="1" applyFont="1" applyFill="1" applyBorder="1" applyAlignment="1">
      <alignment vertical="center"/>
    </xf>
    <xf numFmtId="0" fontId="40" fillId="30" borderId="48" xfId="0" applyFont="1" applyFill="1" applyBorder="1" applyAlignment="1">
      <alignment vertical="center"/>
    </xf>
    <xf numFmtId="0" fontId="39" fillId="30" borderId="37" xfId="0" applyFont="1" applyFill="1" applyBorder="1" applyAlignment="1">
      <alignment horizontal="center" vertical="center"/>
    </xf>
    <xf numFmtId="0" fontId="39" fillId="30" borderId="38" xfId="0" applyFont="1" applyFill="1" applyBorder="1" applyAlignment="1">
      <alignment horizontal="center" vertical="center"/>
    </xf>
    <xf numFmtId="0" fontId="39" fillId="29" borderId="168" xfId="0" applyFont="1" applyFill="1" applyBorder="1" applyAlignment="1">
      <alignment horizontal="center" vertical="center" wrapText="1"/>
    </xf>
    <xf numFmtId="0" fontId="39" fillId="29" borderId="169" xfId="0" applyFont="1" applyFill="1" applyBorder="1" applyAlignment="1">
      <alignment horizontal="center" vertical="center" wrapText="1"/>
    </xf>
    <xf numFmtId="0" fontId="39" fillId="29" borderId="20" xfId="0" applyFont="1" applyFill="1" applyBorder="1" applyAlignment="1">
      <alignment horizontal="center" vertical="center" wrapText="1"/>
    </xf>
    <xf numFmtId="0" fontId="39" fillId="29" borderId="170" xfId="0" applyFont="1" applyFill="1" applyBorder="1" applyAlignment="1">
      <alignment horizontal="center" vertical="center" wrapText="1"/>
    </xf>
    <xf numFmtId="38" fontId="40" fillId="29" borderId="37" xfId="0" applyNumberFormat="1" applyFont="1" applyFill="1" applyBorder="1" applyAlignment="1">
      <alignment vertical="center"/>
    </xf>
    <xf numFmtId="0" fontId="40" fillId="29" borderId="0" xfId="0" applyFont="1" applyFill="1" applyBorder="1" applyAlignment="1">
      <alignment vertical="center"/>
    </xf>
    <xf numFmtId="0" fontId="40" fillId="29" borderId="48" xfId="0" applyFont="1" applyFill="1" applyBorder="1" applyAlignment="1">
      <alignment vertical="center"/>
    </xf>
    <xf numFmtId="0" fontId="40" fillId="29" borderId="164" xfId="0" applyFont="1" applyFill="1" applyBorder="1" applyAlignment="1">
      <alignment horizontal="right" vertical="center"/>
    </xf>
    <xf numFmtId="0" fontId="40" fillId="29" borderId="155" xfId="0" applyFont="1" applyFill="1" applyBorder="1" applyAlignment="1">
      <alignment horizontal="right" vertical="center"/>
    </xf>
    <xf numFmtId="0" fontId="40" fillId="29" borderId="161" xfId="0" applyFont="1" applyFill="1" applyBorder="1" applyAlignment="1">
      <alignment horizontal="right" vertical="center"/>
    </xf>
    <xf numFmtId="0" fontId="39" fillId="29" borderId="171" xfId="0" applyFont="1" applyFill="1" applyBorder="1" applyAlignment="1">
      <alignment horizontal="center" vertical="center"/>
    </xf>
    <xf numFmtId="0" fontId="39" fillId="29" borderId="168" xfId="0" applyFont="1" applyFill="1" applyBorder="1" applyAlignment="1">
      <alignment horizontal="center" vertical="center"/>
    </xf>
    <xf numFmtId="0" fontId="39" fillId="29" borderId="172" xfId="0" applyFont="1" applyFill="1" applyBorder="1" applyAlignment="1">
      <alignment horizontal="center" vertical="center"/>
    </xf>
    <xf numFmtId="0" fontId="39" fillId="29" borderId="20" xfId="0" applyFont="1" applyFill="1" applyBorder="1" applyAlignment="1">
      <alignment horizontal="center" vertical="center"/>
    </xf>
    <xf numFmtId="0" fontId="39" fillId="29" borderId="52" xfId="0" applyFont="1" applyFill="1" applyBorder="1" applyAlignment="1">
      <alignment vertical="center"/>
    </xf>
    <xf numFmtId="0" fontId="39" fillId="29" borderId="0" xfId="0" applyFont="1" applyFill="1" applyBorder="1" applyAlignment="1">
      <alignment vertical="center"/>
    </xf>
    <xf numFmtId="0" fontId="39" fillId="29" borderId="25" xfId="0" applyFont="1" applyFill="1" applyBorder="1" applyAlignment="1">
      <alignment vertical="center"/>
    </xf>
    <xf numFmtId="38" fontId="40" fillId="31" borderId="37" xfId="0" applyNumberFormat="1" applyFont="1" applyFill="1" applyBorder="1" applyAlignment="1">
      <alignment vertical="center"/>
    </xf>
    <xf numFmtId="0" fontId="40" fillId="31" borderId="25" xfId="0" applyFont="1" applyFill="1" applyBorder="1" applyAlignment="1">
      <alignment vertical="center"/>
    </xf>
    <xf numFmtId="0" fontId="39" fillId="29" borderId="60" xfId="0" applyFont="1" applyFill="1" applyBorder="1" applyAlignment="1">
      <alignment horizontal="center" vertical="center"/>
    </xf>
    <xf numFmtId="0" fontId="39" fillId="29" borderId="123" xfId="0" applyFont="1" applyFill="1" applyBorder="1" applyAlignment="1">
      <alignment horizontal="center" vertical="center"/>
    </xf>
    <xf numFmtId="0" fontId="40" fillId="29" borderId="25" xfId="0" applyFont="1" applyFill="1" applyBorder="1" applyAlignment="1">
      <alignment vertical="center"/>
    </xf>
    <xf numFmtId="0" fontId="40" fillId="29" borderId="156" xfId="0" applyFont="1" applyFill="1" applyBorder="1" applyAlignment="1">
      <alignment horizontal="right" vertical="center"/>
    </xf>
    <xf numFmtId="0" fontId="39" fillId="29" borderId="154" xfId="0" applyFont="1" applyFill="1" applyBorder="1" applyAlignment="1">
      <alignment vertical="center"/>
    </xf>
    <xf numFmtId="0" fontId="39" fillId="29" borderId="155" xfId="0" applyFont="1" applyFill="1" applyBorder="1" applyAlignment="1">
      <alignment vertical="center"/>
    </xf>
    <xf numFmtId="0" fontId="39" fillId="29" borderId="156" xfId="0" applyFont="1" applyFill="1" applyBorder="1" applyAlignment="1">
      <alignment vertical="center"/>
    </xf>
    <xf numFmtId="0" fontId="41" fillId="0" borderId="39" xfId="0" applyFont="1" applyBorder="1" applyAlignment="1" applyProtection="1">
      <alignment horizontal="center" vertical="center" shrinkToFit="1"/>
      <protection locked="0"/>
    </xf>
    <xf numFmtId="38" fontId="40" fillId="29" borderId="0" xfId="0" applyNumberFormat="1" applyFont="1" applyFill="1" applyBorder="1" applyAlignment="1">
      <alignment vertical="center"/>
    </xf>
    <xf numFmtId="38" fontId="40" fillId="29" borderId="25" xfId="0" applyNumberFormat="1" applyFont="1" applyFill="1" applyBorder="1" applyAlignment="1">
      <alignment vertical="center"/>
    </xf>
    <xf numFmtId="180" fontId="40" fillId="29" borderId="164" xfId="0" applyNumberFormat="1" applyFont="1" applyFill="1" applyBorder="1" applyAlignment="1">
      <alignment horizontal="right" vertical="center"/>
    </xf>
    <xf numFmtId="180" fontId="40" fillId="29" borderId="155" xfId="0" applyNumberFormat="1" applyFont="1" applyFill="1" applyBorder="1" applyAlignment="1">
      <alignment horizontal="right" vertical="center"/>
    </xf>
    <xf numFmtId="180" fontId="40" fillId="29" borderId="156" xfId="0" applyNumberFormat="1" applyFont="1" applyFill="1" applyBorder="1" applyAlignment="1">
      <alignment horizontal="right" vertical="center"/>
    </xf>
    <xf numFmtId="0" fontId="39" fillId="34" borderId="44" xfId="0" applyFont="1" applyFill="1" applyBorder="1" applyAlignment="1">
      <alignment horizontal="center" vertical="center"/>
    </xf>
    <xf numFmtId="0" fontId="39" fillId="34" borderId="45" xfId="0" applyFont="1" applyFill="1" applyBorder="1" applyAlignment="1">
      <alignment horizontal="center" vertical="center"/>
    </xf>
    <xf numFmtId="0" fontId="39" fillId="34" borderId="46" xfId="0" applyFont="1" applyFill="1" applyBorder="1" applyAlignment="1">
      <alignment horizontal="center" vertical="center"/>
    </xf>
    <xf numFmtId="0" fontId="39" fillId="34" borderId="173" xfId="0" applyFont="1" applyFill="1" applyBorder="1" applyAlignment="1">
      <alignment horizontal="center" vertical="center"/>
    </xf>
    <xf numFmtId="0" fontId="39" fillId="34" borderId="39" xfId="0" applyFont="1" applyFill="1" applyBorder="1" applyAlignment="1">
      <alignment horizontal="center" vertical="center"/>
    </xf>
    <xf numFmtId="0" fontId="39" fillId="34" borderId="174" xfId="0" applyFont="1" applyFill="1" applyBorder="1" applyAlignment="1">
      <alignment horizontal="center" vertical="center"/>
    </xf>
    <xf numFmtId="38" fontId="40" fillId="29" borderId="47" xfId="0" applyNumberFormat="1" applyFont="1" applyFill="1" applyBorder="1" applyAlignment="1">
      <alignment vertical="center"/>
    </xf>
    <xf numFmtId="0" fontId="40" fillId="29" borderId="160" xfId="0" applyFont="1" applyFill="1" applyBorder="1" applyAlignment="1">
      <alignment horizontal="right" vertical="center"/>
    </xf>
    <xf numFmtId="0" fontId="3" fillId="0" borderId="189" xfId="47" applyFont="1" applyBorder="1" applyAlignment="1">
      <alignment horizontal="center" vertical="center" shrinkToFit="1"/>
    </xf>
    <xf numFmtId="0" fontId="65" fillId="0" borderId="15" xfId="53" applyFont="1" applyBorder="1" applyAlignment="1">
      <alignment horizontal="center" vertical="center" shrinkToFit="1"/>
    </xf>
    <xf numFmtId="0" fontId="65" fillId="0" borderId="194" xfId="53" applyFont="1" applyBorder="1" applyAlignment="1">
      <alignment horizontal="center" vertical="center" shrinkToFit="1"/>
    </xf>
    <xf numFmtId="3" fontId="28" fillId="0" borderId="56" xfId="47" applyNumberFormat="1" applyFont="1" applyBorder="1" applyAlignment="1">
      <alignment horizontal="center" vertical="center" shrinkToFit="1"/>
    </xf>
    <xf numFmtId="3" fontId="28" fillId="0" borderId="58" xfId="47" applyNumberFormat="1" applyFont="1" applyBorder="1" applyAlignment="1">
      <alignment horizontal="center" vertical="center" shrinkToFit="1"/>
    </xf>
    <xf numFmtId="0" fontId="65" fillId="0" borderId="123" xfId="53" applyFont="1" applyBorder="1" applyAlignment="1">
      <alignment horizontal="center" vertical="center" shrinkToFit="1"/>
    </xf>
    <xf numFmtId="3" fontId="28" fillId="0" borderId="126" xfId="47" applyNumberFormat="1" applyFont="1" applyBorder="1" applyAlignment="1">
      <alignment horizontal="center" vertical="center" shrinkToFit="1"/>
    </xf>
    <xf numFmtId="3" fontId="28" fillId="0" borderId="126" xfId="47" applyNumberFormat="1" applyFont="1" applyFill="1" applyBorder="1" applyAlignment="1">
      <alignment horizontal="center" vertical="center" shrinkToFit="1"/>
    </xf>
    <xf numFmtId="0" fontId="65" fillId="0" borderId="38" xfId="53" applyFont="1" applyBorder="1" applyAlignment="1">
      <alignment horizontal="center" vertical="center" shrinkToFit="1"/>
    </xf>
    <xf numFmtId="0" fontId="3" fillId="0" borderId="188" xfId="47" applyFont="1" applyBorder="1" applyAlignment="1">
      <alignment horizontal="center" vertical="center" shrinkToFit="1"/>
    </xf>
    <xf numFmtId="0" fontId="65" fillId="0" borderId="190" xfId="53" applyFont="1" applyBorder="1" applyAlignment="1">
      <alignment horizontal="center" vertical="center" shrinkToFit="1"/>
    </xf>
    <xf numFmtId="0" fontId="65" fillId="0" borderId="193" xfId="53" applyFont="1" applyBorder="1" applyAlignment="1">
      <alignment horizontal="center" vertical="center" shrinkToFit="1"/>
    </xf>
    <xf numFmtId="3" fontId="28" fillId="0" borderId="175" xfId="47" applyNumberFormat="1" applyFont="1" applyBorder="1" applyAlignment="1">
      <alignment horizontal="center" vertical="center" shrinkToFit="1"/>
    </xf>
    <xf numFmtId="3" fontId="28" fillId="0" borderId="176" xfId="47" applyNumberFormat="1" applyFont="1" applyBorder="1" applyAlignment="1">
      <alignment horizontal="center" vertical="center" shrinkToFit="1"/>
    </xf>
    <xf numFmtId="3" fontId="28" fillId="0" borderId="177" xfId="47" applyNumberFormat="1" applyFont="1" applyBorder="1" applyAlignment="1">
      <alignment horizontal="center" vertical="center" shrinkToFit="1"/>
    </xf>
    <xf numFmtId="3" fontId="28" fillId="0" borderId="178" xfId="47" applyNumberFormat="1" applyFont="1" applyBorder="1" applyAlignment="1">
      <alignment horizontal="center" vertical="center" shrinkToFit="1"/>
    </xf>
    <xf numFmtId="3" fontId="28" fillId="0" borderId="179" xfId="47" applyNumberFormat="1" applyFont="1" applyBorder="1" applyAlignment="1">
      <alignment horizontal="center" vertical="center" shrinkToFit="1"/>
    </xf>
    <xf numFmtId="3" fontId="28" fillId="0" borderId="180" xfId="47" applyNumberFormat="1" applyFont="1" applyBorder="1" applyAlignment="1">
      <alignment horizontal="center" vertical="center" shrinkToFit="1"/>
    </xf>
    <xf numFmtId="3" fontId="29" fillId="0" borderId="184" xfId="47" applyNumberFormat="1" applyFont="1" applyFill="1" applyBorder="1" applyAlignment="1">
      <alignment horizontal="center" vertical="center" shrinkToFit="1"/>
    </xf>
    <xf numFmtId="3" fontId="29" fillId="0" borderId="14" xfId="47" applyNumberFormat="1" applyFont="1" applyFill="1" applyBorder="1" applyAlignment="1">
      <alignment horizontal="center" vertical="center" shrinkToFit="1"/>
    </xf>
    <xf numFmtId="3" fontId="29" fillId="0" borderId="185" xfId="47" applyNumberFormat="1" applyFont="1" applyFill="1" applyBorder="1" applyAlignment="1">
      <alignment horizontal="center" vertical="center" shrinkToFit="1"/>
    </xf>
    <xf numFmtId="3" fontId="29" fillId="0" borderId="184" xfId="47" applyNumberFormat="1" applyFont="1" applyBorder="1" applyAlignment="1">
      <alignment horizontal="center" vertical="center" shrinkToFit="1"/>
    </xf>
    <xf numFmtId="3" fontId="29" fillId="0" borderId="14" xfId="47" applyNumberFormat="1" applyFont="1" applyBorder="1" applyAlignment="1">
      <alignment horizontal="center" vertical="center" shrinkToFit="1"/>
    </xf>
    <xf numFmtId="3" fontId="29" fillId="0" borderId="185" xfId="47" applyNumberFormat="1" applyFont="1" applyBorder="1" applyAlignment="1">
      <alignment horizontal="center" vertical="center" shrinkToFit="1"/>
    </xf>
    <xf numFmtId="3" fontId="29" fillId="0" borderId="181" xfId="47" applyNumberFormat="1" applyFont="1" applyFill="1" applyBorder="1" applyAlignment="1">
      <alignment vertical="center" wrapText="1" shrinkToFit="1"/>
    </xf>
    <xf numFmtId="3" fontId="29" fillId="0" borderId="182" xfId="47" applyNumberFormat="1" applyFont="1" applyFill="1" applyBorder="1" applyAlignment="1">
      <alignment vertical="center" wrapText="1" shrinkToFit="1"/>
    </xf>
    <xf numFmtId="3" fontId="29" fillId="0" borderId="183" xfId="47" applyNumberFormat="1" applyFont="1" applyFill="1" applyBorder="1" applyAlignment="1">
      <alignment vertical="center" wrapText="1" shrinkToFi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4"/>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cellStyle name="桁区切り 2 2" xfId="55"/>
    <cellStyle name="桁区切り 2 3" xfId="62"/>
    <cellStyle name="桁区切り 3" xfId="36"/>
    <cellStyle name="桁区切り 4"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10" xfId="56"/>
    <cellStyle name="標準 2" xfId="46"/>
    <cellStyle name="標準 2 2" xfId="52"/>
    <cellStyle name="標準 2 3" xfId="57"/>
    <cellStyle name="標準 2 4" xfId="63"/>
    <cellStyle name="標準 3" xfId="47"/>
    <cellStyle name="標準 3 2" xfId="58"/>
    <cellStyle name="標準 4" xfId="48"/>
    <cellStyle name="標準 5" xfId="53"/>
    <cellStyle name="標準 6" xfId="49"/>
    <cellStyle name="標準 7" xfId="59"/>
    <cellStyle name="標準 8" xfId="60"/>
    <cellStyle name="標準 9" xfId="61"/>
    <cellStyle name="未定義" xfId="5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12.emf"/><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91</xdr:row>
      <xdr:rowOff>0</xdr:rowOff>
    </xdr:from>
    <xdr:to>
      <xdr:col>23</xdr:col>
      <xdr:colOff>192650</xdr:colOff>
      <xdr:row>108</xdr:row>
      <xdr:rowOff>68100</xdr:rowOff>
    </xdr:to>
    <xdr:pic>
      <xdr:nvPicPr>
        <xdr:cNvPr id="67" name="図 6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497925"/>
          <a:ext cx="6764900" cy="399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48</xdr:row>
      <xdr:rowOff>0</xdr:rowOff>
    </xdr:from>
    <xdr:to>
      <xdr:col>13</xdr:col>
      <xdr:colOff>16541</xdr:colOff>
      <xdr:row>84</xdr:row>
      <xdr:rowOff>47475</xdr:rowOff>
    </xdr:to>
    <xdr:pic>
      <xdr:nvPicPr>
        <xdr:cNvPr id="64" name="図 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1325225"/>
          <a:ext cx="3731291" cy="88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29</xdr:row>
          <xdr:rowOff>57151</xdr:rowOff>
        </xdr:from>
        <xdr:to>
          <xdr:col>21</xdr:col>
          <xdr:colOff>133350</xdr:colOff>
          <xdr:row>31</xdr:row>
          <xdr:rowOff>203585</xdr:rowOff>
        </xdr:to>
        <xdr:pic>
          <xdr:nvPicPr>
            <xdr:cNvPr id="52" name="図 51"/>
            <xdr:cNvPicPr>
              <a:picLocks noChangeAspect="1" noChangeArrowheads="1"/>
              <a:extLst>
                <a:ext uri="{84589F7E-364E-4C9E-8A38-B11213B215E9}">
                  <a14:cameraTool cellRange="入力・分析シート!$E$3:$N$7" spid="_x0000_s3357"/>
                </a:ext>
              </a:extLst>
            </xdr:cNvPicPr>
          </xdr:nvPicPr>
          <xdr:blipFill rotWithShape="1">
            <a:blip xmlns:r="http://schemas.openxmlformats.org/officeDocument/2006/relationships" r:embed="rId3"/>
            <a:srcRect r="12262"/>
            <a:stretch>
              <a:fillRect/>
            </a:stretch>
          </xdr:blipFill>
          <xdr:spPr bwMode="auto">
            <a:xfrm>
              <a:off x="0" y="6848476"/>
              <a:ext cx="6134100" cy="79413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66675</xdr:rowOff>
        </xdr:from>
        <xdr:to>
          <xdr:col>20</xdr:col>
          <xdr:colOff>38100</xdr:colOff>
          <xdr:row>21</xdr:row>
          <xdr:rowOff>95899</xdr:rowOff>
        </xdr:to>
        <xdr:pic>
          <xdr:nvPicPr>
            <xdr:cNvPr id="48" name="図 47"/>
            <xdr:cNvPicPr>
              <a:picLocks noChangeAspect="1" noChangeArrowheads="1"/>
              <a:extLst>
                <a:ext uri="{84589F7E-364E-4C9E-8A38-B11213B215E9}">
                  <a14:cameraTool cellRange="入力・分析シート!$A$1:$G$9" spid="_x0000_s3358"/>
                </a:ext>
              </a:extLst>
            </xdr:cNvPicPr>
          </xdr:nvPicPr>
          <xdr:blipFill>
            <a:blip xmlns:r="http://schemas.openxmlformats.org/officeDocument/2006/relationships" r:embed="rId4"/>
            <a:srcRect/>
            <a:stretch>
              <a:fillRect/>
            </a:stretch>
          </xdr:blipFill>
          <xdr:spPr bwMode="auto">
            <a:xfrm>
              <a:off x="0" y="3400425"/>
              <a:ext cx="5753100" cy="169609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0</xdr:col>
      <xdr:colOff>76200</xdr:colOff>
      <xdr:row>48</xdr:row>
      <xdr:rowOff>38100</xdr:rowOff>
    </xdr:from>
    <xdr:to>
      <xdr:col>13</xdr:col>
      <xdr:colOff>114300</xdr:colOff>
      <xdr:row>83</xdr:row>
      <xdr:rowOff>57150</xdr:rowOff>
    </xdr:to>
    <xdr:sp macro="" textlink="">
      <xdr:nvSpPr>
        <xdr:cNvPr id="15171" name="AutoShape 1215"/>
        <xdr:cNvSpPr>
          <a:spLocks noChangeAspect="1" noChangeArrowheads="1"/>
        </xdr:cNvSpPr>
      </xdr:nvSpPr>
      <xdr:spPr bwMode="auto">
        <a:xfrm>
          <a:off x="76200" y="11229975"/>
          <a:ext cx="3752850" cy="835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0</xdr:colOff>
      <xdr:row>54</xdr:row>
      <xdr:rowOff>133350</xdr:rowOff>
    </xdr:from>
    <xdr:to>
      <xdr:col>6</xdr:col>
      <xdr:colOff>257175</xdr:colOff>
      <xdr:row>55</xdr:row>
      <xdr:rowOff>228600</xdr:rowOff>
    </xdr:to>
    <xdr:sp macro="" textlink="">
      <xdr:nvSpPr>
        <xdr:cNvPr id="15172" name="AutoShape 55"/>
        <xdr:cNvSpPr>
          <a:spLocks noChangeArrowheads="1"/>
        </xdr:cNvSpPr>
      </xdr:nvSpPr>
      <xdr:spPr bwMode="auto">
        <a:xfrm>
          <a:off x="1143000" y="12753975"/>
          <a:ext cx="828675" cy="3333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18</xdr:col>
      <xdr:colOff>171450</xdr:colOff>
      <xdr:row>33</xdr:row>
      <xdr:rowOff>38100</xdr:rowOff>
    </xdr:from>
    <xdr:to>
      <xdr:col>23</xdr:col>
      <xdr:colOff>38100</xdr:colOff>
      <xdr:row>37</xdr:row>
      <xdr:rowOff>104775</xdr:rowOff>
    </xdr:to>
    <xdr:pic>
      <xdr:nvPicPr>
        <xdr:cNvPr id="15173" name="図 9"/>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14950" y="7658100"/>
          <a:ext cx="1295400" cy="1019175"/>
        </a:xfrm>
        <a:prstGeom prst="rect">
          <a:avLst/>
        </a:prstGeom>
        <a:solidFill>
          <a:srgbClr val="FFFFFF"/>
        </a:solidFill>
        <a:ln w="9525">
          <a:solidFill>
            <a:srgbClr val="000000"/>
          </a:solidFill>
          <a:miter lim="800000"/>
          <a:headEnd/>
          <a:tailEnd/>
        </a:ln>
      </xdr:spPr>
    </xdr:pic>
    <xdr:clientData/>
  </xdr:twoCellAnchor>
  <xdr:twoCellAnchor>
    <xdr:from>
      <xdr:col>4</xdr:col>
      <xdr:colOff>0</xdr:colOff>
      <xdr:row>56</xdr:row>
      <xdr:rowOff>57151</xdr:rowOff>
    </xdr:from>
    <xdr:to>
      <xdr:col>6</xdr:col>
      <xdr:colOff>276225</xdr:colOff>
      <xdr:row>84</xdr:row>
      <xdr:rowOff>66675</xdr:rowOff>
    </xdr:to>
    <xdr:sp macro="" textlink="">
      <xdr:nvSpPr>
        <xdr:cNvPr id="15174" name="AutoShape 57"/>
        <xdr:cNvSpPr>
          <a:spLocks noChangeArrowheads="1"/>
        </xdr:cNvSpPr>
      </xdr:nvSpPr>
      <xdr:spPr bwMode="auto">
        <a:xfrm>
          <a:off x="1143000" y="13154026"/>
          <a:ext cx="847725" cy="6677024"/>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276226</xdr:colOff>
      <xdr:row>51</xdr:row>
      <xdr:rowOff>47624</xdr:rowOff>
    </xdr:from>
    <xdr:to>
      <xdr:col>22</xdr:col>
      <xdr:colOff>180975</xdr:colOff>
      <xdr:row>55</xdr:row>
      <xdr:rowOff>228599</xdr:rowOff>
    </xdr:to>
    <xdr:sp macro="" textlink="">
      <xdr:nvSpPr>
        <xdr:cNvPr id="9275" name="AutoShape 59"/>
        <xdr:cNvSpPr>
          <a:spLocks noChangeArrowheads="1"/>
        </xdr:cNvSpPr>
      </xdr:nvSpPr>
      <xdr:spPr bwMode="auto">
        <a:xfrm>
          <a:off x="3990976" y="12087224"/>
          <a:ext cx="2476499" cy="113347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①消費転換係数を入力します。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今回の例では直近</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6</a:t>
          </a:r>
          <a:r>
            <a:rPr lang="ja-JP" altLang="en-US" sz="1200" b="0" i="0" u="none" strike="noStrike" baseline="0">
              <a:solidFill>
                <a:srgbClr val="000000"/>
              </a:solidFill>
              <a:latin typeface="ＭＳ Ｐゴシック"/>
              <a:ea typeface="ＭＳ Ｐゴシック"/>
            </a:rPr>
            <a:t>年）の平均「0.</a:t>
          </a:r>
          <a:r>
            <a:rPr lang="en-US" altLang="ja-JP" sz="1200" b="0" i="0" u="none" strike="noStrike" baseline="0">
              <a:solidFill>
                <a:srgbClr val="000000"/>
              </a:solidFill>
              <a:latin typeface="ＭＳ Ｐゴシック"/>
              <a:ea typeface="ＭＳ Ｐゴシック"/>
            </a:rPr>
            <a:t>537302</a:t>
          </a:r>
          <a:r>
            <a:rPr lang="ja-JP" altLang="en-US" sz="1200" b="0" i="0" u="none" strike="noStrike" baseline="0">
              <a:solidFill>
                <a:srgbClr val="000000"/>
              </a:solidFill>
              <a:latin typeface="ＭＳ Ｐゴシック"/>
              <a:ea typeface="ＭＳ Ｐゴシック"/>
            </a:rPr>
            <a:t>」を入力しています。</a:t>
          </a:r>
          <a:endParaRPr lang="ja-JP" altLang="en-US"/>
        </a:p>
      </xdr:txBody>
    </xdr:sp>
    <xdr:clientData/>
  </xdr:twoCellAnchor>
  <xdr:twoCellAnchor>
    <xdr:from>
      <xdr:col>14</xdr:col>
      <xdr:colOff>19051</xdr:colOff>
      <xdr:row>61</xdr:row>
      <xdr:rowOff>123825</xdr:rowOff>
    </xdr:from>
    <xdr:to>
      <xdr:col>22</xdr:col>
      <xdr:colOff>209551</xdr:colOff>
      <xdr:row>64</xdr:row>
      <xdr:rowOff>123825</xdr:rowOff>
    </xdr:to>
    <xdr:sp macro="" textlink="">
      <xdr:nvSpPr>
        <xdr:cNvPr id="9278" name="AutoShape 62"/>
        <xdr:cNvSpPr>
          <a:spLocks noChangeArrowheads="1"/>
        </xdr:cNvSpPr>
      </xdr:nvSpPr>
      <xdr:spPr bwMode="auto">
        <a:xfrm>
          <a:off x="4019551" y="14411325"/>
          <a:ext cx="2476500" cy="714375"/>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②金額の単位を選択します。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今回は「千円」を選択します。</a:t>
          </a:r>
          <a:endParaRPr lang="ja-JP" altLang="en-US"/>
        </a:p>
      </xdr:txBody>
    </xdr:sp>
    <xdr:clientData/>
  </xdr:twoCellAnchor>
  <xdr:twoCellAnchor>
    <xdr:from>
      <xdr:col>14</xdr:col>
      <xdr:colOff>28576</xdr:colOff>
      <xdr:row>68</xdr:row>
      <xdr:rowOff>228600</xdr:rowOff>
    </xdr:from>
    <xdr:to>
      <xdr:col>22</xdr:col>
      <xdr:colOff>219076</xdr:colOff>
      <xdr:row>74</xdr:row>
      <xdr:rowOff>228600</xdr:rowOff>
    </xdr:to>
    <xdr:sp macro="" textlink="">
      <xdr:nvSpPr>
        <xdr:cNvPr id="9281" name="AutoShape 65"/>
        <xdr:cNvSpPr>
          <a:spLocks noChangeArrowheads="1"/>
        </xdr:cNvSpPr>
      </xdr:nvSpPr>
      <xdr:spPr bwMode="auto">
        <a:xfrm>
          <a:off x="4029076" y="16182975"/>
          <a:ext cx="2476500" cy="14287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③需要増加額を入力します。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需要増加額は「10億円」なので千円単位で「</a:t>
          </a:r>
          <a:r>
            <a:rPr lang="en-US" altLang="ja-JP" sz="1200" b="0" i="0" u="none" strike="noStrike" baseline="0">
              <a:solidFill>
                <a:srgbClr val="000000"/>
              </a:solidFill>
              <a:latin typeface="ＭＳ Ｐゴシック"/>
              <a:ea typeface="ＭＳ Ｐゴシック"/>
            </a:rPr>
            <a:t>1,000,000</a:t>
          </a:r>
          <a:r>
            <a:rPr lang="ja-JP" altLang="en-US" sz="1200" b="0" i="0" u="none" strike="noStrike" baseline="0">
              <a:solidFill>
                <a:srgbClr val="000000"/>
              </a:solidFill>
              <a:latin typeface="ＭＳ Ｐゴシック"/>
              <a:ea typeface="ＭＳ Ｐゴシック"/>
            </a:rPr>
            <a:t>」を入力します。入力する欄は、「建設需要が発生」なので「2</a:t>
          </a:r>
          <a:r>
            <a:rPr lang="en-US" altLang="ja-JP" sz="1200" b="0" i="0" u="none" strike="noStrike" baseline="0">
              <a:solidFill>
                <a:srgbClr val="000000"/>
              </a:solidFill>
              <a:latin typeface="ＭＳ Ｐゴシック"/>
              <a:ea typeface="ＭＳ Ｐゴシック"/>
            </a:rPr>
            <a:t>1</a:t>
          </a:r>
          <a:r>
            <a:rPr lang="ja-JP" altLang="en-US" sz="1200" b="0" i="0" u="none" strike="noStrike" baseline="0">
              <a:solidFill>
                <a:srgbClr val="000000"/>
              </a:solidFill>
              <a:latin typeface="ＭＳ Ｐゴシック"/>
              <a:ea typeface="ＭＳ Ｐゴシック"/>
            </a:rPr>
            <a:t>建設」になります。</a:t>
          </a:r>
          <a:endParaRPr lang="ja-JP" altLang="en-US"/>
        </a:p>
      </xdr:txBody>
    </xdr:sp>
    <xdr:clientData/>
  </xdr:twoCellAnchor>
  <xdr:twoCellAnchor>
    <xdr:from>
      <xdr:col>5</xdr:col>
      <xdr:colOff>95250</xdr:colOff>
      <xdr:row>91</xdr:row>
      <xdr:rowOff>0</xdr:rowOff>
    </xdr:from>
    <xdr:to>
      <xdr:col>20</xdr:col>
      <xdr:colOff>219075</xdr:colOff>
      <xdr:row>92</xdr:row>
      <xdr:rowOff>85725</xdr:rowOff>
    </xdr:to>
    <xdr:sp macro="" textlink="">
      <xdr:nvSpPr>
        <xdr:cNvPr id="15179" name="AutoShape 191"/>
        <xdr:cNvSpPr>
          <a:spLocks noChangeArrowheads="1"/>
        </xdr:cNvSpPr>
      </xdr:nvSpPr>
      <xdr:spPr bwMode="auto">
        <a:xfrm>
          <a:off x="1524000" y="21431250"/>
          <a:ext cx="4410075" cy="32385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100794</xdr:colOff>
      <xdr:row>89</xdr:row>
      <xdr:rowOff>223829</xdr:rowOff>
    </xdr:from>
    <xdr:ext cx="197042" cy="220317"/>
    <xdr:sp macro="" textlink="">
      <xdr:nvSpPr>
        <xdr:cNvPr id="9408" name="Text Box 192"/>
        <xdr:cNvSpPr txBox="1">
          <a:spLocks noChangeArrowheads="1"/>
        </xdr:cNvSpPr>
      </xdr:nvSpPr>
      <xdr:spPr bwMode="auto">
        <a:xfrm>
          <a:off x="1529544" y="21178829"/>
          <a:ext cx="197042"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oneCellAnchor>
    <xdr:from>
      <xdr:col>20</xdr:col>
      <xdr:colOff>90861</xdr:colOff>
      <xdr:row>105</xdr:row>
      <xdr:rowOff>66693</xdr:rowOff>
    </xdr:from>
    <xdr:ext cx="197042" cy="220317"/>
    <xdr:sp macro="" textlink="">
      <xdr:nvSpPr>
        <xdr:cNvPr id="9437" name="Text Box 221"/>
        <xdr:cNvSpPr txBox="1">
          <a:spLocks noChangeArrowheads="1"/>
        </xdr:cNvSpPr>
      </xdr:nvSpPr>
      <xdr:spPr bwMode="auto">
        <a:xfrm>
          <a:off x="5805861" y="24584043"/>
          <a:ext cx="197042" cy="22031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38100</xdr:colOff>
      <xdr:row>155</xdr:row>
      <xdr:rowOff>28575</xdr:rowOff>
    </xdr:from>
    <xdr:to>
      <xdr:col>23</xdr:col>
      <xdr:colOff>171450</xdr:colOff>
      <xdr:row>172</xdr:row>
      <xdr:rowOff>219075</xdr:rowOff>
    </xdr:to>
    <xdr:grpSp>
      <xdr:nvGrpSpPr>
        <xdr:cNvPr id="15183" name="グループ化 14"/>
        <xdr:cNvGrpSpPr>
          <a:grpSpLocks/>
        </xdr:cNvGrpSpPr>
      </xdr:nvGrpSpPr>
      <xdr:grpSpPr bwMode="auto">
        <a:xfrm>
          <a:off x="38100" y="36566475"/>
          <a:ext cx="6705600" cy="4238625"/>
          <a:chOff x="38100" y="36690301"/>
          <a:chExt cx="6705600" cy="4238624"/>
        </a:xfrm>
      </xdr:grpSpPr>
      <xdr:pic>
        <xdr:nvPicPr>
          <xdr:cNvPr id="15194" name="図 44"/>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t="5" b="74460"/>
          <a:stretch>
            <a:fillRect/>
          </a:stretch>
        </xdr:blipFill>
        <xdr:spPr bwMode="auto">
          <a:xfrm>
            <a:off x="142875" y="36690301"/>
            <a:ext cx="6506820" cy="40850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sp macro="" textlink="">
        <xdr:nvSpPr>
          <xdr:cNvPr id="15195" name="大波 12"/>
          <xdr:cNvSpPr>
            <a:spLocks noChangeArrowheads="1"/>
          </xdr:cNvSpPr>
        </xdr:nvSpPr>
        <xdr:spPr bwMode="auto">
          <a:xfrm>
            <a:off x="57150" y="40633651"/>
            <a:ext cx="6667500" cy="295274"/>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5196" name="正方形/長方形 13"/>
          <xdr:cNvSpPr>
            <a:spLocks noChangeArrowheads="1"/>
          </xdr:cNvSpPr>
        </xdr:nvSpPr>
        <xdr:spPr bwMode="auto">
          <a:xfrm>
            <a:off x="6696075" y="4062412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sp macro="" textlink="">
        <xdr:nvSpPr>
          <xdr:cNvPr id="15197" name="正方形/長方形 48"/>
          <xdr:cNvSpPr>
            <a:spLocks noChangeArrowheads="1"/>
          </xdr:cNvSpPr>
        </xdr:nvSpPr>
        <xdr:spPr bwMode="auto">
          <a:xfrm>
            <a:off x="38100" y="4064317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grpSp>
    <xdr:clientData/>
  </xdr:twoCellAnchor>
  <xdr:oneCellAnchor>
    <xdr:from>
      <xdr:col>7</xdr:col>
      <xdr:colOff>205610</xdr:colOff>
      <xdr:row>48</xdr:row>
      <xdr:rowOff>228910</xdr:rowOff>
    </xdr:from>
    <xdr:ext cx="197042" cy="220317"/>
    <xdr:sp macro="" textlink="">
      <xdr:nvSpPr>
        <xdr:cNvPr id="9264" name="テキスト ボックス 3"/>
        <xdr:cNvSpPr txBox="1">
          <a:spLocks noChangeArrowheads="1"/>
        </xdr:cNvSpPr>
      </xdr:nvSpPr>
      <xdr:spPr bwMode="auto">
        <a:xfrm>
          <a:off x="2205860" y="11420785"/>
          <a:ext cx="197042" cy="22031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twoCellAnchor>
    <xdr:from>
      <xdr:col>8</xdr:col>
      <xdr:colOff>142875</xdr:colOff>
      <xdr:row>48</xdr:row>
      <xdr:rowOff>200025</xdr:rowOff>
    </xdr:from>
    <xdr:to>
      <xdr:col>11</xdr:col>
      <xdr:colOff>19050</xdr:colOff>
      <xdr:row>50</xdr:row>
      <xdr:rowOff>19050</xdr:rowOff>
    </xdr:to>
    <xdr:sp macro="" textlink="">
      <xdr:nvSpPr>
        <xdr:cNvPr id="15188" name="AutoShape 54"/>
        <xdr:cNvSpPr>
          <a:spLocks noChangeArrowheads="1"/>
        </xdr:cNvSpPr>
      </xdr:nvSpPr>
      <xdr:spPr bwMode="auto">
        <a:xfrm>
          <a:off x="2428875" y="11420475"/>
          <a:ext cx="733425" cy="2952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3</xdr:col>
      <xdr:colOff>161925</xdr:colOff>
      <xdr:row>53</xdr:row>
      <xdr:rowOff>171508</xdr:rowOff>
    </xdr:from>
    <xdr:ext cx="154817" cy="220317"/>
    <xdr:sp macro="" textlink="">
      <xdr:nvSpPr>
        <xdr:cNvPr id="9272" name="Text Box 56"/>
        <xdr:cNvSpPr txBox="1">
          <a:spLocks noChangeArrowheads="1"/>
        </xdr:cNvSpPr>
      </xdr:nvSpPr>
      <xdr:spPr bwMode="auto">
        <a:xfrm>
          <a:off x="1019175" y="12554008"/>
          <a:ext cx="154817"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0</xdr:colOff>
      <xdr:row>107</xdr:row>
      <xdr:rowOff>219077</xdr:rowOff>
    </xdr:from>
    <xdr:to>
      <xdr:col>42</xdr:col>
      <xdr:colOff>161925</xdr:colOff>
      <xdr:row>127</xdr:row>
      <xdr:rowOff>209552</xdr:rowOff>
    </xdr:to>
    <xdr:grpSp>
      <xdr:nvGrpSpPr>
        <xdr:cNvPr id="43" name="グループ化 1"/>
        <xdr:cNvGrpSpPr>
          <a:grpSpLocks/>
        </xdr:cNvGrpSpPr>
      </xdr:nvGrpSpPr>
      <xdr:grpSpPr bwMode="auto">
        <a:xfrm>
          <a:off x="0" y="25403177"/>
          <a:ext cx="12096750" cy="4733925"/>
          <a:chOff x="-5334000" y="21164750"/>
          <a:chExt cx="12096750" cy="4514650"/>
        </a:xfrm>
      </xdr:grpSpPr>
      <xdr:sp macro="" textlink="">
        <xdr:nvSpPr>
          <xdr:cNvPr id="44" name="大波 23"/>
          <xdr:cNvSpPr>
            <a:spLocks noChangeArrowheads="1"/>
          </xdr:cNvSpPr>
        </xdr:nvSpPr>
        <xdr:spPr bwMode="auto">
          <a:xfrm rot="10800000">
            <a:off x="-5334000" y="21164750"/>
            <a:ext cx="6677025" cy="381000"/>
          </a:xfrm>
          <a:prstGeom prst="wave">
            <a:avLst>
              <a:gd name="adj1" fmla="val 20000"/>
              <a:gd name="adj2" fmla="val 0"/>
            </a:avLst>
          </a:prstGeom>
          <a:solidFill>
            <a:srgbClr val="FFFFFF"/>
          </a:solidFill>
          <a:ln w="6350" algn="ctr">
            <a:solidFill>
              <a:srgbClr val="000000"/>
            </a:solidFill>
            <a:round/>
            <a:headEnd/>
            <a:tailEnd/>
          </a:ln>
        </xdr:spPr>
      </xdr:sp>
      <xdr:sp macro="" textlink="">
        <xdr:nvSpPr>
          <xdr:cNvPr id="45" name="正方形/長方形 24"/>
          <xdr:cNvSpPr>
            <a:spLocks noChangeArrowheads="1"/>
          </xdr:cNvSpPr>
        </xdr:nvSpPr>
        <xdr:spPr bwMode="auto">
          <a:xfrm>
            <a:off x="28575" y="25279350"/>
            <a:ext cx="47625" cy="390525"/>
          </a:xfrm>
          <a:prstGeom prst="rect">
            <a:avLst/>
          </a:prstGeom>
          <a:solidFill>
            <a:srgbClr val="FFFFFF"/>
          </a:solidFill>
          <a:ln>
            <a:noFill/>
          </a:ln>
          <a:extLst>
            <a:ext uri="{91240B29-F687-4F45-9708-019B960494DF}">
              <a14:hiddenLine xmlns:a14="http://schemas.microsoft.com/office/drawing/2010/main" w="25400" algn="ctr">
                <a:solidFill>
                  <a:srgbClr val="000000"/>
                </a:solidFill>
                <a:miter lim="800000"/>
                <a:headEnd/>
                <a:tailEnd/>
              </a14:hiddenLine>
            </a:ext>
          </a:extLst>
        </xdr:spPr>
      </xdr:sp>
      <xdr:sp macro="" textlink="">
        <xdr:nvSpPr>
          <xdr:cNvPr id="46" name="正方形/長方形 25"/>
          <xdr:cNvSpPr>
            <a:spLocks noChangeArrowheads="1"/>
          </xdr:cNvSpPr>
        </xdr:nvSpPr>
        <xdr:spPr bwMode="auto">
          <a:xfrm>
            <a:off x="6715125" y="25317450"/>
            <a:ext cx="47625" cy="361950"/>
          </a:xfrm>
          <a:prstGeom prst="rect">
            <a:avLst/>
          </a:prstGeom>
          <a:solidFill>
            <a:srgbClr val="FFFFFF"/>
          </a:solidFill>
          <a:ln>
            <a:noFill/>
          </a:ln>
          <a:extLst>
            <a:ext uri="{91240B29-F687-4F45-9708-019B960494DF}">
              <a14:hiddenLine xmlns:a14="http://schemas.microsoft.com/office/drawing/2010/main" w="25400" algn="ctr">
                <a:solidFill>
                  <a:srgbClr val="000000"/>
                </a:solidFill>
                <a:miter lim="800000"/>
                <a:headEnd/>
                <a:tailEnd/>
              </a14:hiddenLine>
            </a:ext>
          </a:extLst>
        </xdr:spPr>
      </xdr:sp>
    </xdr:grpSp>
    <xdr:clientData/>
  </xdr:twoCellAnchor>
  <xdr:oneCellAnchor>
    <xdr:from>
      <xdr:col>3</xdr:col>
      <xdr:colOff>43685</xdr:colOff>
      <xdr:row>56</xdr:row>
      <xdr:rowOff>143185</xdr:rowOff>
    </xdr:from>
    <xdr:ext cx="197042" cy="220317"/>
    <xdr:sp macro="" textlink="">
      <xdr:nvSpPr>
        <xdr:cNvPr id="9274" name="Text Box 58"/>
        <xdr:cNvSpPr txBox="1">
          <a:spLocks noChangeArrowheads="1"/>
        </xdr:cNvSpPr>
      </xdr:nvSpPr>
      <xdr:spPr bwMode="auto">
        <a:xfrm>
          <a:off x="900935" y="13240060"/>
          <a:ext cx="197042" cy="220317"/>
        </a:xfrm>
        <a:prstGeom prst="rect">
          <a:avLst/>
        </a:prstGeom>
        <a:solidFill>
          <a:srgbClr val="FFFFCC"/>
        </a:solidFill>
        <a:ln>
          <a:noFill/>
        </a:ln>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③</a:t>
          </a:r>
          <a:endParaRPr lang="ja-JP" altLang="en-US"/>
        </a:p>
      </xdr:txBody>
    </xdr:sp>
    <xdr:clientData/>
  </xdr:oneCellAnchor>
  <xdr:twoCellAnchor editAs="oneCell">
    <xdr:from>
      <xdr:col>0</xdr:col>
      <xdr:colOff>104775</xdr:colOff>
      <xdr:row>129</xdr:row>
      <xdr:rowOff>9525</xdr:rowOff>
    </xdr:from>
    <xdr:to>
      <xdr:col>23</xdr:col>
      <xdr:colOff>214320</xdr:colOff>
      <xdr:row>130</xdr:row>
      <xdr:rowOff>82323</xdr:rowOff>
    </xdr:to>
    <xdr:pic>
      <xdr:nvPicPr>
        <xdr:cNvPr id="5" name="図 4"/>
        <xdr:cNvPicPr>
          <a:picLocks noChangeAspect="1"/>
        </xdr:cNvPicPr>
      </xdr:nvPicPr>
      <xdr:blipFill>
        <a:blip xmlns:r="http://schemas.openxmlformats.org/officeDocument/2006/relationships" r:embed="rId7"/>
        <a:stretch>
          <a:fillRect/>
        </a:stretch>
      </xdr:blipFill>
      <xdr:spPr>
        <a:xfrm>
          <a:off x="104775" y="30165675"/>
          <a:ext cx="6681795" cy="310923"/>
        </a:xfrm>
        <a:prstGeom prst="rect">
          <a:avLst/>
        </a:prstGeom>
      </xdr:spPr>
    </xdr:pic>
    <xdr:clientData/>
  </xdr:twoCellAnchor>
  <xdr:twoCellAnchor>
    <xdr:from>
      <xdr:col>0</xdr:col>
      <xdr:colOff>19050</xdr:colOff>
      <xdr:row>106</xdr:row>
      <xdr:rowOff>38100</xdr:rowOff>
    </xdr:from>
    <xdr:to>
      <xdr:col>20</xdr:col>
      <xdr:colOff>180975</xdr:colOff>
      <xdr:row>107</xdr:row>
      <xdr:rowOff>133350</xdr:rowOff>
    </xdr:to>
    <xdr:sp macro="" textlink="">
      <xdr:nvSpPr>
        <xdr:cNvPr id="15181" name="AutoShape 220"/>
        <xdr:cNvSpPr>
          <a:spLocks noChangeArrowheads="1"/>
        </xdr:cNvSpPr>
      </xdr:nvSpPr>
      <xdr:spPr bwMode="auto">
        <a:xfrm>
          <a:off x="19050" y="24793575"/>
          <a:ext cx="5876925" cy="3333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152399</xdr:colOff>
      <xdr:row>13</xdr:row>
      <xdr:rowOff>57150</xdr:rowOff>
    </xdr:from>
    <xdr:to>
      <xdr:col>47</xdr:col>
      <xdr:colOff>247651</xdr:colOff>
      <xdr:row>22</xdr:row>
      <xdr:rowOff>76200</xdr:rowOff>
    </xdr:to>
    <xdr:grpSp>
      <xdr:nvGrpSpPr>
        <xdr:cNvPr id="54" name="グループ化 1"/>
        <xdr:cNvGrpSpPr>
          <a:grpSpLocks/>
        </xdr:cNvGrpSpPr>
      </xdr:nvGrpSpPr>
      <xdr:grpSpPr bwMode="auto">
        <a:xfrm>
          <a:off x="5581649" y="3152775"/>
          <a:ext cx="8029577" cy="2162175"/>
          <a:chOff x="-4181470" y="10258291"/>
          <a:chExt cx="8115289" cy="9648959"/>
        </a:xfrm>
        <a:solidFill>
          <a:schemeClr val="bg1"/>
        </a:solidFill>
      </xdr:grpSpPr>
      <xdr:sp macro="" textlink="">
        <xdr:nvSpPr>
          <xdr:cNvPr id="55" name="大波 54"/>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6" name="正方形/長方形 55"/>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7" name="正方形/長方形 56"/>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20</xdr:col>
      <xdr:colOff>171450</xdr:colOff>
      <xdr:row>28</xdr:row>
      <xdr:rowOff>76200</xdr:rowOff>
    </xdr:from>
    <xdr:to>
      <xdr:col>48</xdr:col>
      <xdr:colOff>257177</xdr:colOff>
      <xdr:row>32</xdr:row>
      <xdr:rowOff>161925</xdr:rowOff>
    </xdr:to>
    <xdr:grpSp>
      <xdr:nvGrpSpPr>
        <xdr:cNvPr id="58" name="グループ化 1"/>
        <xdr:cNvGrpSpPr>
          <a:grpSpLocks/>
        </xdr:cNvGrpSpPr>
      </xdr:nvGrpSpPr>
      <xdr:grpSpPr bwMode="auto">
        <a:xfrm>
          <a:off x="5886450" y="6629400"/>
          <a:ext cx="8020052" cy="1209675"/>
          <a:chOff x="-4181470" y="10258291"/>
          <a:chExt cx="8115289" cy="9648959"/>
        </a:xfrm>
        <a:solidFill>
          <a:schemeClr val="bg1"/>
        </a:solidFill>
      </xdr:grpSpPr>
      <xdr:sp macro="" textlink="">
        <xdr:nvSpPr>
          <xdr:cNvPr id="61" name="大波 60"/>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2" name="正方形/長方形 61"/>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3" name="正方形/長方形 62"/>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11</xdr:col>
      <xdr:colOff>266698</xdr:colOff>
      <xdr:row>47</xdr:row>
      <xdr:rowOff>200025</xdr:rowOff>
    </xdr:from>
    <xdr:to>
      <xdr:col>40</xdr:col>
      <xdr:colOff>161925</xdr:colOff>
      <xdr:row>88</xdr:row>
      <xdr:rowOff>85724</xdr:rowOff>
    </xdr:to>
    <xdr:grpSp>
      <xdr:nvGrpSpPr>
        <xdr:cNvPr id="38" name="グループ化 1"/>
        <xdr:cNvGrpSpPr>
          <a:grpSpLocks/>
        </xdr:cNvGrpSpPr>
      </xdr:nvGrpSpPr>
      <xdr:grpSpPr bwMode="auto">
        <a:xfrm>
          <a:off x="3409948" y="11287125"/>
          <a:ext cx="8115302" cy="9715499"/>
          <a:chOff x="-4181470" y="10258291"/>
          <a:chExt cx="8115289" cy="9648959"/>
        </a:xfrm>
        <a:solidFill>
          <a:schemeClr val="bg1"/>
        </a:solidFill>
      </xdr:grpSpPr>
      <xdr:sp macro="" textlink="">
        <xdr:nvSpPr>
          <xdr:cNvPr id="39" name="大波 38"/>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0" name="正方形/長方形 39"/>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1" name="正方形/長方形 40"/>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7</xdr:col>
      <xdr:colOff>0</xdr:colOff>
      <xdr:row>55</xdr:row>
      <xdr:rowOff>114300</xdr:rowOff>
    </xdr:from>
    <xdr:to>
      <xdr:col>14</xdr:col>
      <xdr:colOff>9524</xdr:colOff>
      <xdr:row>62</xdr:row>
      <xdr:rowOff>19048</xdr:rowOff>
    </xdr:to>
    <xdr:sp macro="" textlink="">
      <xdr:nvSpPr>
        <xdr:cNvPr id="15185" name="Line 64"/>
        <xdr:cNvSpPr>
          <a:spLocks noChangeShapeType="1"/>
        </xdr:cNvSpPr>
      </xdr:nvSpPr>
      <xdr:spPr bwMode="auto">
        <a:xfrm flipH="1" flipV="1">
          <a:off x="2000250" y="12973050"/>
          <a:ext cx="2009774" cy="1571623"/>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28575</xdr:colOff>
      <xdr:row>50</xdr:row>
      <xdr:rowOff>0</xdr:rowOff>
    </xdr:from>
    <xdr:to>
      <xdr:col>13</xdr:col>
      <xdr:colOff>266699</xdr:colOff>
      <xdr:row>52</xdr:row>
      <xdr:rowOff>114300</xdr:rowOff>
    </xdr:to>
    <xdr:sp macro="" textlink="">
      <xdr:nvSpPr>
        <xdr:cNvPr id="15184" name="Line 60"/>
        <xdr:cNvSpPr>
          <a:spLocks noChangeShapeType="1"/>
        </xdr:cNvSpPr>
      </xdr:nvSpPr>
      <xdr:spPr bwMode="auto">
        <a:xfrm flipH="1" flipV="1">
          <a:off x="3171825" y="11668125"/>
          <a:ext cx="809624" cy="590550"/>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47624</xdr:colOff>
      <xdr:row>70</xdr:row>
      <xdr:rowOff>152400</xdr:rowOff>
    </xdr:from>
    <xdr:to>
      <xdr:col>14</xdr:col>
      <xdr:colOff>19043</xdr:colOff>
      <xdr:row>72</xdr:row>
      <xdr:rowOff>219075</xdr:rowOff>
    </xdr:to>
    <xdr:sp macro="" textlink="">
      <xdr:nvSpPr>
        <xdr:cNvPr id="15186" name="Line 67"/>
        <xdr:cNvSpPr>
          <a:spLocks noChangeShapeType="1"/>
        </xdr:cNvSpPr>
      </xdr:nvSpPr>
      <xdr:spPr bwMode="auto">
        <a:xfrm flipH="1">
          <a:off x="2047874" y="16716375"/>
          <a:ext cx="1971669" cy="542925"/>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119</xdr:row>
      <xdr:rowOff>18542</xdr:rowOff>
    </xdr:from>
    <xdr:to>
      <xdr:col>21</xdr:col>
      <xdr:colOff>38101</xdr:colOff>
      <xdr:row>129</xdr:row>
      <xdr:rowOff>234592</xdr:rowOff>
    </xdr:to>
    <xdr:pic>
      <xdr:nvPicPr>
        <xdr:cNvPr id="66" name="図 65"/>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0" y="28050617"/>
          <a:ext cx="6038851" cy="253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132</xdr:row>
      <xdr:rowOff>0</xdr:rowOff>
    </xdr:from>
    <xdr:to>
      <xdr:col>23</xdr:col>
      <xdr:colOff>82545</xdr:colOff>
      <xdr:row>152</xdr:row>
      <xdr:rowOff>142875</xdr:rowOff>
    </xdr:to>
    <xdr:pic>
      <xdr:nvPicPr>
        <xdr:cNvPr id="49" name="図 48"/>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31061025"/>
          <a:ext cx="6654795" cy="490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9525</xdr:colOff>
      <xdr:row>90</xdr:row>
      <xdr:rowOff>85725</xdr:rowOff>
    </xdr:from>
    <xdr:to>
      <xdr:col>52</xdr:col>
      <xdr:colOff>25860</xdr:colOff>
      <xdr:row>116</xdr:row>
      <xdr:rowOff>65683</xdr:rowOff>
    </xdr:to>
    <xdr:pic>
      <xdr:nvPicPr>
        <xdr:cNvPr id="3" name="図 2"/>
        <xdr:cNvPicPr>
          <a:picLocks noChangeAspect="1"/>
        </xdr:cNvPicPr>
      </xdr:nvPicPr>
      <xdr:blipFill>
        <a:blip xmlns:r="http://schemas.openxmlformats.org/officeDocument/2006/relationships" r:embed="rId10"/>
        <a:stretch>
          <a:fillRect/>
        </a:stretch>
      </xdr:blipFill>
      <xdr:spPr>
        <a:xfrm>
          <a:off x="6581775" y="21345525"/>
          <a:ext cx="8236410" cy="61331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52</xdr:row>
      <xdr:rowOff>0</xdr:rowOff>
    </xdr:from>
    <xdr:to>
      <xdr:col>5</xdr:col>
      <xdr:colOff>0</xdr:colOff>
      <xdr:row>54</xdr:row>
      <xdr:rowOff>0</xdr:rowOff>
    </xdr:to>
    <xdr:sp macro="" textlink="">
      <xdr:nvSpPr>
        <xdr:cNvPr id="15407" name="Line 1"/>
        <xdr:cNvSpPr>
          <a:spLocks noChangeShapeType="1"/>
        </xdr:cNvSpPr>
      </xdr:nvSpPr>
      <xdr:spPr bwMode="auto">
        <a:xfrm>
          <a:off x="1190625" y="15001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0</xdr:rowOff>
    </xdr:from>
    <xdr:to>
      <xdr:col>12</xdr:col>
      <xdr:colOff>0</xdr:colOff>
      <xdr:row>54</xdr:row>
      <xdr:rowOff>0</xdr:rowOff>
    </xdr:to>
    <xdr:sp macro="" textlink="">
      <xdr:nvSpPr>
        <xdr:cNvPr id="15408" name="Line 2"/>
        <xdr:cNvSpPr>
          <a:spLocks noChangeShapeType="1"/>
        </xdr:cNvSpPr>
      </xdr:nvSpPr>
      <xdr:spPr bwMode="auto">
        <a:xfrm>
          <a:off x="2857500" y="14811375"/>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61</xdr:row>
      <xdr:rowOff>0</xdr:rowOff>
    </xdr:from>
    <xdr:to>
      <xdr:col>13</xdr:col>
      <xdr:colOff>0</xdr:colOff>
      <xdr:row>62</xdr:row>
      <xdr:rowOff>0</xdr:rowOff>
    </xdr:to>
    <xdr:sp macro="" textlink="">
      <xdr:nvSpPr>
        <xdr:cNvPr id="15409" name="Line 4"/>
        <xdr:cNvSpPr>
          <a:spLocks noChangeShapeType="1"/>
        </xdr:cNvSpPr>
      </xdr:nvSpPr>
      <xdr:spPr bwMode="auto">
        <a:xfrm>
          <a:off x="3095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61</xdr:row>
      <xdr:rowOff>0</xdr:rowOff>
    </xdr:from>
    <xdr:to>
      <xdr:col>21</xdr:col>
      <xdr:colOff>0</xdr:colOff>
      <xdr:row>62</xdr:row>
      <xdr:rowOff>0</xdr:rowOff>
    </xdr:to>
    <xdr:sp macro="" textlink="">
      <xdr:nvSpPr>
        <xdr:cNvPr id="15410" name="Line 5"/>
        <xdr:cNvSpPr>
          <a:spLocks noChangeShapeType="1"/>
        </xdr:cNvSpPr>
      </xdr:nvSpPr>
      <xdr:spPr bwMode="auto">
        <a:xfrm>
          <a:off x="500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61</xdr:row>
      <xdr:rowOff>0</xdr:rowOff>
    </xdr:from>
    <xdr:to>
      <xdr:col>5</xdr:col>
      <xdr:colOff>0</xdr:colOff>
      <xdr:row>62</xdr:row>
      <xdr:rowOff>0</xdr:rowOff>
    </xdr:to>
    <xdr:sp macro="" textlink="">
      <xdr:nvSpPr>
        <xdr:cNvPr id="15411" name="Line 6"/>
        <xdr:cNvSpPr>
          <a:spLocks noChangeShapeType="1"/>
        </xdr:cNvSpPr>
      </xdr:nvSpPr>
      <xdr:spPr bwMode="auto">
        <a:xfrm>
          <a:off x="119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67</xdr:row>
      <xdr:rowOff>0</xdr:rowOff>
    </xdr:from>
    <xdr:to>
      <xdr:col>5</xdr:col>
      <xdr:colOff>0</xdr:colOff>
      <xdr:row>68</xdr:row>
      <xdr:rowOff>0</xdr:rowOff>
    </xdr:to>
    <xdr:sp macro="" textlink="">
      <xdr:nvSpPr>
        <xdr:cNvPr id="15412" name="Line 7"/>
        <xdr:cNvSpPr>
          <a:spLocks noChangeShapeType="1"/>
        </xdr:cNvSpPr>
      </xdr:nvSpPr>
      <xdr:spPr bwMode="auto">
        <a:xfrm>
          <a:off x="1190625" y="17668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66</xdr:row>
      <xdr:rowOff>0</xdr:rowOff>
    </xdr:from>
    <xdr:to>
      <xdr:col>12</xdr:col>
      <xdr:colOff>0</xdr:colOff>
      <xdr:row>68</xdr:row>
      <xdr:rowOff>0</xdr:rowOff>
    </xdr:to>
    <xdr:sp macro="" textlink="">
      <xdr:nvSpPr>
        <xdr:cNvPr id="15413" name="Line 8"/>
        <xdr:cNvSpPr>
          <a:spLocks noChangeShapeType="1"/>
        </xdr:cNvSpPr>
      </xdr:nvSpPr>
      <xdr:spPr bwMode="auto">
        <a:xfrm>
          <a:off x="2857500" y="17478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73</xdr:row>
      <xdr:rowOff>0</xdr:rowOff>
    </xdr:from>
    <xdr:to>
      <xdr:col>5</xdr:col>
      <xdr:colOff>0</xdr:colOff>
      <xdr:row>74</xdr:row>
      <xdr:rowOff>0</xdr:rowOff>
    </xdr:to>
    <xdr:sp macro="" textlink="">
      <xdr:nvSpPr>
        <xdr:cNvPr id="15414" name="Line 9"/>
        <xdr:cNvSpPr>
          <a:spLocks noChangeShapeType="1"/>
        </xdr:cNvSpPr>
      </xdr:nvSpPr>
      <xdr:spPr bwMode="auto">
        <a:xfrm>
          <a:off x="1190625" y="18811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0</xdr:rowOff>
    </xdr:from>
    <xdr:to>
      <xdr:col>13</xdr:col>
      <xdr:colOff>0</xdr:colOff>
      <xdr:row>80</xdr:row>
      <xdr:rowOff>0</xdr:rowOff>
    </xdr:to>
    <xdr:sp macro="" textlink="">
      <xdr:nvSpPr>
        <xdr:cNvPr id="15415" name="Line 10"/>
        <xdr:cNvSpPr>
          <a:spLocks noChangeShapeType="1"/>
        </xdr:cNvSpPr>
      </xdr:nvSpPr>
      <xdr:spPr bwMode="auto">
        <a:xfrm>
          <a:off x="3095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79</xdr:row>
      <xdr:rowOff>0</xdr:rowOff>
    </xdr:from>
    <xdr:to>
      <xdr:col>21</xdr:col>
      <xdr:colOff>0</xdr:colOff>
      <xdr:row>80</xdr:row>
      <xdr:rowOff>0</xdr:rowOff>
    </xdr:to>
    <xdr:sp macro="" textlink="">
      <xdr:nvSpPr>
        <xdr:cNvPr id="15416" name="Line 11"/>
        <xdr:cNvSpPr>
          <a:spLocks noChangeShapeType="1"/>
        </xdr:cNvSpPr>
      </xdr:nvSpPr>
      <xdr:spPr bwMode="auto">
        <a:xfrm>
          <a:off x="5000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83</xdr:row>
      <xdr:rowOff>0</xdr:rowOff>
    </xdr:from>
    <xdr:to>
      <xdr:col>5</xdr:col>
      <xdr:colOff>0</xdr:colOff>
      <xdr:row>85</xdr:row>
      <xdr:rowOff>0</xdr:rowOff>
    </xdr:to>
    <xdr:sp macro="" textlink="">
      <xdr:nvSpPr>
        <xdr:cNvPr id="15417" name="Line 12"/>
        <xdr:cNvSpPr>
          <a:spLocks noChangeShapeType="1"/>
        </xdr:cNvSpPr>
      </xdr:nvSpPr>
      <xdr:spPr bwMode="auto">
        <a:xfrm>
          <a:off x="1190625" y="20526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90</xdr:row>
      <xdr:rowOff>0</xdr:rowOff>
    </xdr:from>
    <xdr:to>
      <xdr:col>5</xdr:col>
      <xdr:colOff>0</xdr:colOff>
      <xdr:row>91</xdr:row>
      <xdr:rowOff>0</xdr:rowOff>
    </xdr:to>
    <xdr:sp macro="" textlink="">
      <xdr:nvSpPr>
        <xdr:cNvPr id="15418" name="Line 13"/>
        <xdr:cNvSpPr>
          <a:spLocks noChangeShapeType="1"/>
        </xdr:cNvSpPr>
      </xdr:nvSpPr>
      <xdr:spPr bwMode="auto">
        <a:xfrm>
          <a:off x="119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85</xdr:row>
      <xdr:rowOff>9525</xdr:rowOff>
    </xdr:from>
    <xdr:to>
      <xdr:col>10</xdr:col>
      <xdr:colOff>0</xdr:colOff>
      <xdr:row>85</xdr:row>
      <xdr:rowOff>9525</xdr:rowOff>
    </xdr:to>
    <xdr:sp macro="" textlink="">
      <xdr:nvSpPr>
        <xdr:cNvPr id="15419" name="Line 15"/>
        <xdr:cNvSpPr>
          <a:spLocks noChangeShapeType="1"/>
        </xdr:cNvSpPr>
      </xdr:nvSpPr>
      <xdr:spPr bwMode="auto">
        <a:xfrm>
          <a:off x="2143125" y="20916900"/>
          <a:ext cx="2381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0</xdr:rowOff>
    </xdr:from>
    <xdr:to>
      <xdr:col>13</xdr:col>
      <xdr:colOff>0</xdr:colOff>
      <xdr:row>91</xdr:row>
      <xdr:rowOff>0</xdr:rowOff>
    </xdr:to>
    <xdr:sp macro="" textlink="">
      <xdr:nvSpPr>
        <xdr:cNvPr id="15420" name="Line 18"/>
        <xdr:cNvSpPr>
          <a:spLocks noChangeShapeType="1"/>
        </xdr:cNvSpPr>
      </xdr:nvSpPr>
      <xdr:spPr bwMode="auto">
        <a:xfrm>
          <a:off x="3095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90</xdr:row>
      <xdr:rowOff>0</xdr:rowOff>
    </xdr:from>
    <xdr:to>
      <xdr:col>21</xdr:col>
      <xdr:colOff>0</xdr:colOff>
      <xdr:row>91</xdr:row>
      <xdr:rowOff>0</xdr:rowOff>
    </xdr:to>
    <xdr:sp macro="" textlink="">
      <xdr:nvSpPr>
        <xdr:cNvPr id="15421" name="Line 19"/>
        <xdr:cNvSpPr>
          <a:spLocks noChangeShapeType="1"/>
        </xdr:cNvSpPr>
      </xdr:nvSpPr>
      <xdr:spPr bwMode="auto">
        <a:xfrm>
          <a:off x="500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99</xdr:row>
      <xdr:rowOff>0</xdr:rowOff>
    </xdr:from>
    <xdr:to>
      <xdr:col>5</xdr:col>
      <xdr:colOff>0</xdr:colOff>
      <xdr:row>100</xdr:row>
      <xdr:rowOff>0</xdr:rowOff>
    </xdr:to>
    <xdr:sp macro="" textlink="">
      <xdr:nvSpPr>
        <xdr:cNvPr id="15422" name="Line 20"/>
        <xdr:cNvSpPr>
          <a:spLocks noChangeShapeType="1"/>
        </xdr:cNvSpPr>
      </xdr:nvSpPr>
      <xdr:spPr bwMode="auto">
        <a:xfrm>
          <a:off x="1190625" y="2357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105</xdr:row>
      <xdr:rowOff>0</xdr:rowOff>
    </xdr:from>
    <xdr:to>
      <xdr:col>5</xdr:col>
      <xdr:colOff>0</xdr:colOff>
      <xdr:row>106</xdr:row>
      <xdr:rowOff>0</xdr:rowOff>
    </xdr:to>
    <xdr:sp macro="" textlink="">
      <xdr:nvSpPr>
        <xdr:cNvPr id="15423" name="Line 22"/>
        <xdr:cNvSpPr>
          <a:spLocks noChangeShapeType="1"/>
        </xdr:cNvSpPr>
      </xdr:nvSpPr>
      <xdr:spPr bwMode="auto">
        <a:xfrm>
          <a:off x="1190625" y="24717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98</xdr:row>
      <xdr:rowOff>0</xdr:rowOff>
    </xdr:from>
    <xdr:to>
      <xdr:col>12</xdr:col>
      <xdr:colOff>0</xdr:colOff>
      <xdr:row>100</xdr:row>
      <xdr:rowOff>0</xdr:rowOff>
    </xdr:to>
    <xdr:sp macro="" textlink="">
      <xdr:nvSpPr>
        <xdr:cNvPr id="15424" name="Line 23"/>
        <xdr:cNvSpPr>
          <a:spLocks noChangeShapeType="1"/>
        </xdr:cNvSpPr>
      </xdr:nvSpPr>
      <xdr:spPr bwMode="auto">
        <a:xfrm>
          <a:off x="2857500" y="23383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111</xdr:row>
      <xdr:rowOff>0</xdr:rowOff>
    </xdr:from>
    <xdr:to>
      <xdr:col>13</xdr:col>
      <xdr:colOff>0</xdr:colOff>
      <xdr:row>112</xdr:row>
      <xdr:rowOff>0</xdr:rowOff>
    </xdr:to>
    <xdr:sp macro="" textlink="">
      <xdr:nvSpPr>
        <xdr:cNvPr id="15425" name="Line 24"/>
        <xdr:cNvSpPr>
          <a:spLocks noChangeShapeType="1"/>
        </xdr:cNvSpPr>
      </xdr:nvSpPr>
      <xdr:spPr bwMode="auto">
        <a:xfrm>
          <a:off x="3095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119</xdr:row>
      <xdr:rowOff>0</xdr:rowOff>
    </xdr:from>
    <xdr:to>
      <xdr:col>13</xdr:col>
      <xdr:colOff>0</xdr:colOff>
      <xdr:row>120</xdr:row>
      <xdr:rowOff>0</xdr:rowOff>
    </xdr:to>
    <xdr:sp macro="" textlink="">
      <xdr:nvSpPr>
        <xdr:cNvPr id="15426" name="Line 25"/>
        <xdr:cNvSpPr>
          <a:spLocks noChangeShapeType="1"/>
        </xdr:cNvSpPr>
      </xdr:nvSpPr>
      <xdr:spPr bwMode="auto">
        <a:xfrm>
          <a:off x="3095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119</xdr:row>
      <xdr:rowOff>0</xdr:rowOff>
    </xdr:from>
    <xdr:to>
      <xdr:col>21</xdr:col>
      <xdr:colOff>0</xdr:colOff>
      <xdr:row>120</xdr:row>
      <xdr:rowOff>0</xdr:rowOff>
    </xdr:to>
    <xdr:sp macro="" textlink="">
      <xdr:nvSpPr>
        <xdr:cNvPr id="15427" name="Line 26"/>
        <xdr:cNvSpPr>
          <a:spLocks noChangeShapeType="1"/>
        </xdr:cNvSpPr>
      </xdr:nvSpPr>
      <xdr:spPr bwMode="auto">
        <a:xfrm>
          <a:off x="5000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111</xdr:row>
      <xdr:rowOff>0</xdr:rowOff>
    </xdr:from>
    <xdr:to>
      <xdr:col>21</xdr:col>
      <xdr:colOff>0</xdr:colOff>
      <xdr:row>112</xdr:row>
      <xdr:rowOff>0</xdr:rowOff>
    </xdr:to>
    <xdr:sp macro="" textlink="">
      <xdr:nvSpPr>
        <xdr:cNvPr id="15428" name="Line 27"/>
        <xdr:cNvSpPr>
          <a:spLocks noChangeShapeType="1"/>
        </xdr:cNvSpPr>
      </xdr:nvSpPr>
      <xdr:spPr bwMode="auto">
        <a:xfrm>
          <a:off x="5000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219075</xdr:colOff>
      <xdr:row>58</xdr:row>
      <xdr:rowOff>133350</xdr:rowOff>
    </xdr:from>
    <xdr:to>
      <xdr:col>24</xdr:col>
      <xdr:colOff>161925</xdr:colOff>
      <xdr:row>64</xdr:row>
      <xdr:rowOff>57150</xdr:rowOff>
    </xdr:to>
    <xdr:sp macro="" textlink="">
      <xdr:nvSpPr>
        <xdr:cNvPr id="15429" name="AutoShape 32"/>
        <xdr:cNvSpPr>
          <a:spLocks noChangeArrowheads="1"/>
        </xdr:cNvSpPr>
      </xdr:nvSpPr>
      <xdr:spPr bwMode="auto">
        <a:xfrm>
          <a:off x="4029075" y="16087725"/>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76</xdr:row>
      <xdr:rowOff>28575</xdr:rowOff>
    </xdr:from>
    <xdr:to>
      <xdr:col>24</xdr:col>
      <xdr:colOff>171450</xdr:colOff>
      <xdr:row>82</xdr:row>
      <xdr:rowOff>47625</xdr:rowOff>
    </xdr:to>
    <xdr:sp macro="" textlink="">
      <xdr:nvSpPr>
        <xdr:cNvPr id="15430" name="AutoShape 33"/>
        <xdr:cNvSpPr>
          <a:spLocks noChangeArrowheads="1"/>
        </xdr:cNvSpPr>
      </xdr:nvSpPr>
      <xdr:spPr bwMode="auto">
        <a:xfrm>
          <a:off x="4038600" y="193167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87</xdr:row>
      <xdr:rowOff>123825</xdr:rowOff>
    </xdr:from>
    <xdr:to>
      <xdr:col>24</xdr:col>
      <xdr:colOff>171450</xdr:colOff>
      <xdr:row>93</xdr:row>
      <xdr:rowOff>47625</xdr:rowOff>
    </xdr:to>
    <xdr:sp macro="" textlink="">
      <xdr:nvSpPr>
        <xdr:cNvPr id="15431" name="AutoShape 34"/>
        <xdr:cNvSpPr>
          <a:spLocks noChangeArrowheads="1"/>
        </xdr:cNvSpPr>
      </xdr:nvSpPr>
      <xdr:spPr bwMode="auto">
        <a:xfrm>
          <a:off x="4038600" y="214122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108</xdr:row>
      <xdr:rowOff>38100</xdr:rowOff>
    </xdr:from>
    <xdr:to>
      <xdr:col>24</xdr:col>
      <xdr:colOff>171450</xdr:colOff>
      <xdr:row>114</xdr:row>
      <xdr:rowOff>85725</xdr:rowOff>
    </xdr:to>
    <xdr:sp macro="" textlink="">
      <xdr:nvSpPr>
        <xdr:cNvPr id="15432" name="AutoShape 35"/>
        <xdr:cNvSpPr>
          <a:spLocks noChangeArrowheads="1"/>
        </xdr:cNvSpPr>
      </xdr:nvSpPr>
      <xdr:spPr bwMode="auto">
        <a:xfrm>
          <a:off x="4038600" y="25231725"/>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116</xdr:row>
      <xdr:rowOff>28575</xdr:rowOff>
    </xdr:from>
    <xdr:to>
      <xdr:col>24</xdr:col>
      <xdr:colOff>171450</xdr:colOff>
      <xdr:row>122</xdr:row>
      <xdr:rowOff>76200</xdr:rowOff>
    </xdr:to>
    <xdr:sp macro="" textlink="">
      <xdr:nvSpPr>
        <xdr:cNvPr id="15433" name="AutoShape 36"/>
        <xdr:cNvSpPr>
          <a:spLocks noChangeArrowheads="1"/>
        </xdr:cNvSpPr>
      </xdr:nvSpPr>
      <xdr:spPr bwMode="auto">
        <a:xfrm>
          <a:off x="4038600" y="26555700"/>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23</xdr:row>
      <xdr:rowOff>104775</xdr:rowOff>
    </xdr:from>
    <xdr:to>
      <xdr:col>10</xdr:col>
      <xdr:colOff>38100</xdr:colOff>
      <xdr:row>27</xdr:row>
      <xdr:rowOff>66675</xdr:rowOff>
    </xdr:to>
    <xdr:sp macro="" textlink="">
      <xdr:nvSpPr>
        <xdr:cNvPr id="2" name="テキスト ボックス 1"/>
        <xdr:cNvSpPr txBox="1"/>
      </xdr:nvSpPr>
      <xdr:spPr>
        <a:xfrm>
          <a:off x="771525" y="4048125"/>
          <a:ext cx="5857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入力・分析シートには、消費転換係数として後方移動平均（３年）の数値を入力しておりますが、各年の消費転換係数等、分析内容にあった任意の数値を入力してください。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6350">
          <a:solidFill>
            <a:schemeClr val="tx1"/>
          </a:solidFill>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3.pref.iwate.jp/webdb/view/outside/s14Tokei/bnyaBtKekka.html/B03/B0303/I015" TargetMode="External"/><Relationship Id="rId2" Type="http://schemas.openxmlformats.org/officeDocument/2006/relationships/hyperlink" Target="https://www3.pref.iwate.jp/webdb/view/outside/s14Tokei/bnyaBtKekka.html/B03/B0303/I015" TargetMode="External"/><Relationship Id="rId1" Type="http://schemas.openxmlformats.org/officeDocument/2006/relationships/hyperlink" Target="https://www.stat.go.jp/data/kakei/index.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6"/>
  <sheetViews>
    <sheetView showGridLines="0" tabSelected="1" zoomScaleNormal="100" workbookViewId="0">
      <selection sqref="A1:Z1"/>
    </sheetView>
  </sheetViews>
  <sheetFormatPr defaultColWidth="3.75" defaultRowHeight="18.75" customHeight="1" x14ac:dyDescent="0.15"/>
  <cols>
    <col min="1" max="25" width="3.75" style="66" customWidth="1"/>
    <col min="26" max="26" width="3.125" style="66" customWidth="1"/>
    <col min="27" max="16384" width="3.75" style="66"/>
  </cols>
  <sheetData>
    <row r="1" spans="1:26" x14ac:dyDescent="0.15">
      <c r="A1" s="426" t="s">
        <v>507</v>
      </c>
      <c r="B1" s="426"/>
      <c r="C1" s="426"/>
      <c r="D1" s="426"/>
      <c r="E1" s="426"/>
      <c r="F1" s="426"/>
      <c r="G1" s="426"/>
      <c r="H1" s="426"/>
      <c r="I1" s="426"/>
      <c r="J1" s="426"/>
      <c r="K1" s="426"/>
      <c r="L1" s="426"/>
      <c r="M1" s="426"/>
      <c r="N1" s="426"/>
      <c r="O1" s="426"/>
      <c r="P1" s="426"/>
      <c r="Q1" s="426"/>
      <c r="R1" s="426"/>
      <c r="S1" s="426"/>
      <c r="T1" s="426"/>
      <c r="U1" s="426"/>
      <c r="V1" s="426"/>
      <c r="W1" s="426"/>
      <c r="X1" s="426"/>
      <c r="Y1" s="426"/>
      <c r="Z1" s="426"/>
    </row>
    <row r="2" spans="1:26" x14ac:dyDescent="0.15">
      <c r="A2" s="426" t="s">
        <v>324</v>
      </c>
      <c r="B2" s="426"/>
      <c r="C2" s="426"/>
      <c r="D2" s="426"/>
      <c r="E2" s="426"/>
      <c r="F2" s="426"/>
      <c r="G2" s="426"/>
      <c r="H2" s="426"/>
      <c r="I2" s="426"/>
      <c r="J2" s="426"/>
      <c r="K2" s="426"/>
      <c r="L2" s="426"/>
      <c r="M2" s="426"/>
      <c r="N2" s="426"/>
      <c r="O2" s="426"/>
      <c r="P2" s="426"/>
      <c r="Q2" s="426"/>
      <c r="R2" s="426"/>
      <c r="S2" s="426"/>
      <c r="T2" s="426"/>
      <c r="U2" s="426"/>
      <c r="V2" s="426"/>
      <c r="W2" s="426"/>
      <c r="X2" s="426"/>
      <c r="Y2" s="426"/>
      <c r="Z2" s="426"/>
    </row>
    <row r="4" spans="1:26" ht="18.75" customHeight="1" x14ac:dyDescent="0.15">
      <c r="A4" s="2" t="s">
        <v>199</v>
      </c>
    </row>
    <row r="5" spans="1:26" ht="18.75" customHeight="1" x14ac:dyDescent="0.15">
      <c r="B5" s="66" t="s">
        <v>275</v>
      </c>
    </row>
    <row r="6" spans="1:26" ht="18.75" customHeight="1" x14ac:dyDescent="0.15">
      <c r="B6" s="66" t="s">
        <v>276</v>
      </c>
    </row>
    <row r="7" spans="1:26" ht="18.75" customHeight="1" x14ac:dyDescent="0.15">
      <c r="B7" s="66" t="s">
        <v>277</v>
      </c>
    </row>
    <row r="8" spans="1:26" ht="18.75" customHeight="1" x14ac:dyDescent="0.15">
      <c r="B8" s="66" t="s">
        <v>278</v>
      </c>
    </row>
    <row r="9" spans="1:26" ht="18.75" customHeight="1" x14ac:dyDescent="0.15">
      <c r="B9" s="66" t="s">
        <v>279</v>
      </c>
    </row>
    <row r="10" spans="1:26" ht="18.75" customHeight="1" x14ac:dyDescent="0.15">
      <c r="B10" s="66" t="s">
        <v>514</v>
      </c>
    </row>
    <row r="11" spans="1:26" ht="18.75" customHeight="1" x14ac:dyDescent="0.15">
      <c r="B11" s="66" t="s">
        <v>307</v>
      </c>
    </row>
    <row r="13" spans="1:26" ht="18.75" customHeight="1" x14ac:dyDescent="0.15">
      <c r="A13" s="2" t="s">
        <v>259</v>
      </c>
    </row>
    <row r="14" spans="1:26" ht="18.75" customHeight="1" x14ac:dyDescent="0.15">
      <c r="B14" s="66" t="s">
        <v>267</v>
      </c>
    </row>
    <row r="15" spans="1:26" ht="18.75" customHeight="1" x14ac:dyDescent="0.15">
      <c r="B15" s="66" t="s">
        <v>268</v>
      </c>
    </row>
    <row r="17" spans="1:4" ht="18.75" customHeight="1" x14ac:dyDescent="0.15">
      <c r="A17" s="2" t="s">
        <v>200</v>
      </c>
    </row>
    <row r="18" spans="1:4" ht="18.75" customHeight="1" x14ac:dyDescent="0.15">
      <c r="B18" s="66" t="s">
        <v>201</v>
      </c>
    </row>
    <row r="19" spans="1:4" ht="18.75" customHeight="1" x14ac:dyDescent="0.15">
      <c r="B19" s="66" t="s">
        <v>202</v>
      </c>
    </row>
    <row r="21" spans="1:4" ht="18.75" customHeight="1" x14ac:dyDescent="0.15">
      <c r="B21" s="62" t="s">
        <v>203</v>
      </c>
    </row>
    <row r="23" spans="1:4" ht="18.75" customHeight="1" x14ac:dyDescent="0.15">
      <c r="C23" s="66" t="s">
        <v>528</v>
      </c>
    </row>
    <row r="24" spans="1:4" ht="18.75" customHeight="1" x14ac:dyDescent="0.15">
      <c r="C24" s="66" t="s">
        <v>204</v>
      </c>
    </row>
    <row r="25" spans="1:4" ht="18.75" customHeight="1" x14ac:dyDescent="0.15">
      <c r="C25" s="66" t="s">
        <v>205</v>
      </c>
    </row>
    <row r="26" spans="1:4" ht="18.75" customHeight="1" x14ac:dyDescent="0.15">
      <c r="C26" s="260"/>
      <c r="D26" s="260"/>
    </row>
    <row r="27" spans="1:4" ht="18.75" customHeight="1" x14ac:dyDescent="0.15">
      <c r="C27" s="66" t="s">
        <v>206</v>
      </c>
    </row>
    <row r="28" spans="1:4" ht="18.75" customHeight="1" x14ac:dyDescent="0.15">
      <c r="C28" s="66" t="s">
        <v>207</v>
      </c>
    </row>
    <row r="30" spans="1:4" ht="18.75" customHeight="1" x14ac:dyDescent="0.15">
      <c r="C30" s="66" t="s">
        <v>208</v>
      </c>
    </row>
    <row r="31" spans="1:4" ht="18.75" customHeight="1" x14ac:dyDescent="0.15">
      <c r="C31" s="66" t="s">
        <v>209</v>
      </c>
    </row>
    <row r="33" spans="2:3" ht="18.75" customHeight="1" x14ac:dyDescent="0.15">
      <c r="C33" s="66" t="s">
        <v>210</v>
      </c>
    </row>
    <row r="34" spans="2:3" ht="18.75" customHeight="1" x14ac:dyDescent="0.15">
      <c r="C34" s="66" t="s">
        <v>211</v>
      </c>
    </row>
    <row r="36" spans="2:3" ht="18.75" customHeight="1" x14ac:dyDescent="0.15">
      <c r="C36" s="66" t="s">
        <v>212</v>
      </c>
    </row>
    <row r="37" spans="2:3" ht="18.75" customHeight="1" x14ac:dyDescent="0.15">
      <c r="C37" s="66" t="s">
        <v>213</v>
      </c>
    </row>
    <row r="39" spans="2:3" ht="18.75" customHeight="1" x14ac:dyDescent="0.15">
      <c r="C39" s="66" t="s">
        <v>214</v>
      </c>
    </row>
    <row r="40" spans="2:3" ht="18.75" customHeight="1" x14ac:dyDescent="0.15">
      <c r="C40" s="66" t="s">
        <v>215</v>
      </c>
    </row>
    <row r="44" spans="2:3" ht="18.75" customHeight="1" x14ac:dyDescent="0.15">
      <c r="B44" s="62" t="s">
        <v>216</v>
      </c>
    </row>
    <row r="46" spans="2:3" ht="18.75" customHeight="1" x14ac:dyDescent="0.15">
      <c r="C46" s="66" t="s">
        <v>488</v>
      </c>
    </row>
    <row r="48" spans="2:3" ht="18.75" customHeight="1" x14ac:dyDescent="0.15">
      <c r="C48" s="66" t="s">
        <v>217</v>
      </c>
    </row>
    <row r="49" spans="1:24" ht="18.75" customHeight="1" x14ac:dyDescent="0.15">
      <c r="C49" s="66" t="s">
        <v>218</v>
      </c>
    </row>
    <row r="51" spans="1:24" ht="18.75" customHeight="1" x14ac:dyDescent="0.15">
      <c r="B51" s="397" t="s">
        <v>273</v>
      </c>
    </row>
    <row r="53" spans="1:24" ht="18.75" customHeight="1" x14ac:dyDescent="0.15">
      <c r="A53" s="2" t="s">
        <v>219</v>
      </c>
    </row>
    <row r="54" spans="1:24" ht="18.75" customHeight="1" x14ac:dyDescent="0.15">
      <c r="B54" s="66" t="s">
        <v>260</v>
      </c>
    </row>
    <row r="56" spans="1:24" ht="18.75" customHeight="1" x14ac:dyDescent="0.15">
      <c r="C56" s="66" t="s">
        <v>457</v>
      </c>
    </row>
    <row r="57" spans="1:24" ht="18.75" customHeight="1" x14ac:dyDescent="0.15">
      <c r="C57" s="427" t="s">
        <v>530</v>
      </c>
      <c r="D57" s="427"/>
      <c r="E57" s="427"/>
      <c r="F57" s="427"/>
      <c r="G57" s="427"/>
      <c r="H57" s="427"/>
      <c r="I57" s="427"/>
      <c r="J57" s="427"/>
      <c r="K57" s="427"/>
      <c r="L57" s="427"/>
      <c r="M57" s="427"/>
      <c r="N57" s="427"/>
      <c r="O57" s="427"/>
      <c r="P57" s="427"/>
      <c r="Q57" s="427"/>
      <c r="R57" s="427"/>
      <c r="S57" s="427"/>
      <c r="T57" s="427"/>
      <c r="U57" s="427"/>
      <c r="V57" s="427"/>
      <c r="W57" s="427"/>
      <c r="X57" s="416"/>
    </row>
    <row r="58" spans="1:24" ht="18.75" customHeight="1" x14ac:dyDescent="0.15">
      <c r="C58" s="416"/>
      <c r="D58" s="416"/>
      <c r="E58" s="416"/>
      <c r="F58" s="416"/>
      <c r="G58" s="416"/>
      <c r="H58" s="416"/>
      <c r="I58" s="416"/>
      <c r="J58" s="416"/>
      <c r="K58" s="416"/>
      <c r="L58" s="416"/>
      <c r="M58" s="416"/>
      <c r="N58" s="416"/>
      <c r="O58" s="416"/>
      <c r="P58" s="416"/>
      <c r="Q58" s="416"/>
      <c r="R58" s="416"/>
      <c r="S58" s="416"/>
      <c r="T58" s="416"/>
      <c r="U58" s="416"/>
      <c r="V58" s="416"/>
      <c r="W58" s="416"/>
      <c r="X58" s="416"/>
    </row>
    <row r="60" spans="1:24" ht="18.75" customHeight="1" x14ac:dyDescent="0.15">
      <c r="C60" s="66" t="s">
        <v>458</v>
      </c>
    </row>
    <row r="61" spans="1:24" ht="18.75" customHeight="1" x14ac:dyDescent="0.15">
      <c r="C61" s="427" t="s">
        <v>530</v>
      </c>
      <c r="D61" s="427"/>
      <c r="E61" s="427"/>
      <c r="F61" s="427"/>
      <c r="G61" s="427"/>
      <c r="H61" s="427"/>
      <c r="I61" s="427"/>
      <c r="J61" s="427"/>
      <c r="K61" s="427"/>
      <c r="L61" s="427"/>
      <c r="M61" s="427"/>
      <c r="N61" s="427"/>
      <c r="O61" s="427"/>
      <c r="P61" s="427"/>
      <c r="Q61" s="427"/>
      <c r="R61" s="427"/>
      <c r="S61" s="427"/>
      <c r="T61" s="427"/>
      <c r="U61" s="427"/>
      <c r="V61" s="427"/>
      <c r="W61" s="427"/>
      <c r="X61" s="416"/>
    </row>
    <row r="62" spans="1:24" ht="18.75" customHeight="1" x14ac:dyDescent="0.15">
      <c r="C62" s="416"/>
      <c r="D62" s="416"/>
      <c r="E62" s="416"/>
      <c r="F62" s="416"/>
      <c r="G62" s="416"/>
      <c r="H62" s="416"/>
      <c r="I62" s="416"/>
      <c r="J62" s="416"/>
      <c r="K62" s="416"/>
      <c r="L62" s="416"/>
      <c r="M62" s="416"/>
      <c r="N62" s="416"/>
      <c r="O62" s="416"/>
      <c r="P62" s="416"/>
      <c r="Q62" s="416"/>
      <c r="R62" s="416"/>
      <c r="S62" s="416"/>
      <c r="T62" s="416"/>
      <c r="U62" s="416"/>
      <c r="V62" s="416"/>
      <c r="W62" s="416"/>
      <c r="X62" s="416"/>
    </row>
    <row r="64" spans="1:24" ht="18.75" customHeight="1" x14ac:dyDescent="0.15">
      <c r="C64" s="66" t="s">
        <v>220</v>
      </c>
    </row>
    <row r="65" spans="1:24" ht="18.75" customHeight="1" x14ac:dyDescent="0.15">
      <c r="C65" s="427" t="s">
        <v>531</v>
      </c>
      <c r="D65" s="427"/>
      <c r="E65" s="427"/>
      <c r="F65" s="427"/>
      <c r="G65" s="427"/>
      <c r="H65" s="427"/>
      <c r="I65" s="427"/>
      <c r="J65" s="427"/>
      <c r="K65" s="427"/>
      <c r="L65" s="427"/>
      <c r="M65" s="416"/>
      <c r="N65" s="416"/>
      <c r="O65" s="416"/>
      <c r="P65" s="416"/>
      <c r="Q65" s="416"/>
      <c r="R65" s="416"/>
      <c r="S65" s="416"/>
      <c r="T65" s="416"/>
      <c r="U65" s="416"/>
      <c r="V65" s="416"/>
      <c r="W65" s="416"/>
      <c r="X65" s="416"/>
    </row>
    <row r="67" spans="1:24" ht="18.75" customHeight="1" x14ac:dyDescent="0.15">
      <c r="A67" s="2" t="s">
        <v>221</v>
      </c>
    </row>
    <row r="68" spans="1:24" ht="18.75" customHeight="1" x14ac:dyDescent="0.15">
      <c r="B68" s="66" t="s">
        <v>374</v>
      </c>
    </row>
    <row r="69" spans="1:24" ht="18.75" customHeight="1" thickBot="1" x14ac:dyDescent="0.2"/>
    <row r="70" spans="1:24" ht="18.75" customHeight="1" thickTop="1" x14ac:dyDescent="0.15">
      <c r="F70" s="81"/>
      <c r="G70" s="82"/>
      <c r="H70" s="82"/>
      <c r="I70" s="82"/>
      <c r="J70" s="82"/>
      <c r="K70" s="82"/>
      <c r="L70" s="82"/>
      <c r="M70" s="82"/>
      <c r="N70" s="82"/>
      <c r="O70" s="82"/>
      <c r="P70" s="82"/>
      <c r="Q70" s="82"/>
      <c r="R70" s="82"/>
      <c r="S70" s="82"/>
      <c r="T70" s="82"/>
      <c r="U70" s="83"/>
    </row>
    <row r="71" spans="1:24" ht="18.75" customHeight="1" x14ac:dyDescent="0.15">
      <c r="F71" s="84"/>
      <c r="G71" s="85" t="s">
        <v>455</v>
      </c>
      <c r="H71" s="85"/>
      <c r="I71" s="85"/>
      <c r="J71" s="85"/>
      <c r="K71" s="85"/>
      <c r="L71" s="85"/>
      <c r="M71" s="85"/>
      <c r="N71" s="85"/>
      <c r="O71" s="85"/>
      <c r="P71" s="85"/>
      <c r="Q71" s="85"/>
      <c r="R71" s="85"/>
      <c r="S71" s="85"/>
      <c r="T71" s="85"/>
      <c r="U71" s="86"/>
    </row>
    <row r="72" spans="1:24" ht="18.75" customHeight="1" x14ac:dyDescent="0.15">
      <c r="F72" s="84"/>
      <c r="G72" s="85" t="s">
        <v>222</v>
      </c>
      <c r="H72" s="85"/>
      <c r="I72" s="85"/>
      <c r="J72" s="85"/>
      <c r="K72" s="85"/>
      <c r="L72" s="85"/>
      <c r="M72" s="85"/>
      <c r="N72" s="85"/>
      <c r="O72" s="85"/>
      <c r="P72" s="85"/>
      <c r="Q72" s="85"/>
      <c r="R72" s="85"/>
      <c r="S72" s="85"/>
      <c r="T72" s="85"/>
      <c r="U72" s="86"/>
    </row>
    <row r="73" spans="1:24" ht="18.75" customHeight="1" x14ac:dyDescent="0.15">
      <c r="F73" s="84"/>
      <c r="G73" s="85" t="s">
        <v>529</v>
      </c>
      <c r="H73" s="85"/>
      <c r="I73" s="85"/>
      <c r="J73" s="85"/>
      <c r="K73" s="85"/>
      <c r="L73" s="85"/>
      <c r="M73" s="85"/>
      <c r="N73" s="85"/>
      <c r="O73" s="85"/>
      <c r="P73" s="85"/>
      <c r="Q73" s="85"/>
      <c r="R73" s="85"/>
      <c r="S73" s="85"/>
      <c r="T73" s="85"/>
      <c r="U73" s="86"/>
    </row>
    <row r="74" spans="1:24" ht="18.75" customHeight="1" x14ac:dyDescent="0.15">
      <c r="F74" s="84"/>
      <c r="G74" s="85" t="s">
        <v>444</v>
      </c>
      <c r="H74" s="85"/>
      <c r="I74" s="85"/>
      <c r="J74" s="85"/>
      <c r="K74" s="85"/>
      <c r="L74" s="85"/>
      <c r="M74" s="85"/>
      <c r="N74" s="85"/>
      <c r="O74" s="85"/>
      <c r="P74" s="85"/>
      <c r="Q74" s="85"/>
      <c r="R74" s="85"/>
      <c r="S74" s="85"/>
      <c r="T74" s="85"/>
      <c r="U74" s="86"/>
    </row>
    <row r="75" spans="1:24" ht="18.75" customHeight="1" thickBot="1" x14ac:dyDescent="0.2">
      <c r="F75" s="87"/>
      <c r="G75" s="88"/>
      <c r="H75" s="88"/>
      <c r="I75" s="88"/>
      <c r="J75" s="88"/>
      <c r="K75" s="88"/>
      <c r="L75" s="88"/>
      <c r="M75" s="88"/>
      <c r="N75" s="88"/>
      <c r="O75" s="88"/>
      <c r="P75" s="88"/>
      <c r="Q75" s="88"/>
      <c r="R75" s="88"/>
      <c r="S75" s="88"/>
      <c r="T75" s="88"/>
      <c r="U75" s="89"/>
    </row>
    <row r="76" spans="1:24" ht="18.75" customHeight="1" thickTop="1" x14ac:dyDescent="0.15"/>
  </sheetData>
  <sheetProtection sheet="1" objects="1" scenarios="1"/>
  <mergeCells count="5">
    <mergeCell ref="A1:Z1"/>
    <mergeCell ref="A2:Z2"/>
    <mergeCell ref="C65:L65"/>
    <mergeCell ref="C61:W61"/>
    <mergeCell ref="C57:W57"/>
  </mergeCells>
  <phoneticPr fontId="4"/>
  <hyperlinks>
    <hyperlink ref="C65" r:id="rId1"/>
    <hyperlink ref="C57" r:id="rId2"/>
    <hyperlink ref="C61" r:id="rId3"/>
  </hyperlinks>
  <pageMargins left="0.39370078740157483" right="0.39370078740157483" top="0.59055118110236227" bottom="0.39370078740157483" header="0.51181102362204722" footer="0.31496062992125984"/>
  <pageSetup paperSize="9" orientation="portrait" r:id="rId4"/>
  <headerFooter alignWithMargins="0">
    <oddFooter>&amp;C&amp;9&amp;P</oddFooter>
  </headerFooter>
  <rowBreaks count="1" manualBreakCount="1">
    <brk id="43" max="2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55"/>
  <sheetViews>
    <sheetView showGridLines="0" zoomScaleNormal="100" workbookViewId="0">
      <selection sqref="A1:X1"/>
    </sheetView>
  </sheetViews>
  <sheetFormatPr defaultColWidth="3.75" defaultRowHeight="18.75" customHeight="1" x14ac:dyDescent="0.15"/>
  <cols>
    <col min="1" max="23" width="3.75" style="66" customWidth="1"/>
    <col min="24" max="24" width="2.875" style="66" customWidth="1"/>
    <col min="25" max="16384" width="3.75" style="66"/>
  </cols>
  <sheetData>
    <row r="1" spans="1:24" ht="18.75" customHeight="1" x14ac:dyDescent="0.15">
      <c r="A1" s="426" t="s">
        <v>281</v>
      </c>
      <c r="B1" s="426"/>
      <c r="C1" s="426"/>
      <c r="D1" s="426"/>
      <c r="E1" s="426"/>
      <c r="F1" s="426"/>
      <c r="G1" s="426"/>
      <c r="H1" s="426"/>
      <c r="I1" s="426"/>
      <c r="J1" s="426"/>
      <c r="K1" s="426"/>
      <c r="L1" s="426"/>
      <c r="M1" s="426"/>
      <c r="N1" s="426"/>
      <c r="O1" s="426"/>
      <c r="P1" s="426"/>
      <c r="Q1" s="426"/>
      <c r="R1" s="426"/>
      <c r="S1" s="426"/>
      <c r="T1" s="426"/>
      <c r="U1" s="426"/>
      <c r="V1" s="426"/>
      <c r="W1" s="426"/>
      <c r="X1" s="426"/>
    </row>
    <row r="2" spans="1:24" ht="18.75" customHeight="1" x14ac:dyDescent="0.15">
      <c r="A2" s="255"/>
      <c r="B2" s="255"/>
      <c r="C2" s="255"/>
      <c r="D2" s="255"/>
      <c r="E2" s="255"/>
      <c r="F2" s="255"/>
      <c r="G2" s="255"/>
      <c r="H2" s="255"/>
      <c r="I2" s="255"/>
      <c r="J2" s="255"/>
      <c r="K2" s="255"/>
      <c r="L2" s="255"/>
      <c r="M2" s="255"/>
      <c r="N2" s="255"/>
      <c r="O2" s="255"/>
      <c r="P2" s="255"/>
      <c r="Q2" s="255"/>
      <c r="R2" s="255"/>
      <c r="S2" s="255"/>
      <c r="T2" s="255"/>
      <c r="U2" s="255"/>
      <c r="V2" s="255"/>
      <c r="W2" s="255"/>
      <c r="X2" s="255"/>
    </row>
    <row r="3" spans="1:24" ht="18.75" customHeight="1" x14ac:dyDescent="0.15">
      <c r="A3" s="66" t="s">
        <v>283</v>
      </c>
    </row>
    <row r="4" spans="1:24" ht="18.75" customHeight="1" x14ac:dyDescent="0.15">
      <c r="A4" s="66" t="s">
        <v>284</v>
      </c>
    </row>
    <row r="6" spans="1:24" ht="18.75" customHeight="1" x14ac:dyDescent="0.15">
      <c r="A6" s="2" t="s">
        <v>282</v>
      </c>
    </row>
    <row r="7" spans="1:24" ht="18.75" customHeight="1" x14ac:dyDescent="0.15">
      <c r="A7" s="66" t="s">
        <v>285</v>
      </c>
    </row>
    <row r="8" spans="1:24" ht="18.75" customHeight="1" x14ac:dyDescent="0.15">
      <c r="A8" s="66" t="s">
        <v>325</v>
      </c>
    </row>
    <row r="10" spans="1:24" ht="18.75" customHeight="1" x14ac:dyDescent="0.15">
      <c r="A10" s="2" t="s">
        <v>286</v>
      </c>
    </row>
    <row r="11" spans="1:24" ht="18.75" customHeight="1" x14ac:dyDescent="0.15">
      <c r="A11" s="66" t="s">
        <v>287</v>
      </c>
    </row>
    <row r="12" spans="1:24" ht="18.75" customHeight="1" x14ac:dyDescent="0.15">
      <c r="A12" s="66" t="s">
        <v>288</v>
      </c>
    </row>
    <row r="14" spans="1:24" ht="18.75" customHeight="1" x14ac:dyDescent="0.15">
      <c r="B14" s="256" t="s">
        <v>290</v>
      </c>
    </row>
    <row r="23" spans="1:1" ht="18.75" customHeight="1" x14ac:dyDescent="0.15">
      <c r="A23" s="66" t="s">
        <v>327</v>
      </c>
    </row>
    <row r="24" spans="1:1" ht="18.75" customHeight="1" x14ac:dyDescent="0.15">
      <c r="A24" s="66" t="str">
        <f>"　ここでは図２のように、家計調査(総務省)のデータを利用して算出した、"&amp;INDEX(消費転換係数!C8:C27,COUNTA(消費転換係数!C8:C27)-9)&amp;"～"&amp;INDEX(消費転換係数!C8:C27,COUNTA(消費転換係数!C8:C27))&amp;"の"</f>
        <v>　ここでは図２のように、家計調査(総務省)のデータを利用して算出した、平成27年～令和6年の</v>
      </c>
    </row>
    <row r="25" spans="1:1" ht="18.75" customHeight="1" x14ac:dyDescent="0.15">
      <c r="A25" s="66" t="s">
        <v>450</v>
      </c>
    </row>
    <row r="26" spans="1:1" ht="18.75" customHeight="1" x14ac:dyDescent="0.15">
      <c r="A26" s="66" t="s">
        <v>326</v>
      </c>
    </row>
    <row r="27" spans="1:1" ht="18.75" customHeight="1" x14ac:dyDescent="0.15">
      <c r="A27" s="66" t="str">
        <f>"　　なお、図2では"&amp;INDEX(消費転換係数!C8:C27,COUNTA(消費転換係数!C8:C27)-2)&amp;"～"&amp;INDEX(消費転換係数!C8:C27,COUNTA(消費転換係数!C8:C27))&amp;"の3年分の平均値を入力しております。"</f>
        <v>　　なお、図2では令和4年～令和6年の3年分の平均値を入力しております。</v>
      </c>
    </row>
    <row r="28" spans="1:1" ht="9.75" customHeight="1" x14ac:dyDescent="0.15"/>
    <row r="29" spans="1:1" ht="18.75" customHeight="1" x14ac:dyDescent="0.15">
      <c r="A29" s="256" t="s">
        <v>291</v>
      </c>
    </row>
    <row r="30" spans="1:1" ht="32.25" customHeight="1" x14ac:dyDescent="0.15"/>
    <row r="33" spans="1:19" ht="23.25" customHeight="1" x14ac:dyDescent="0.15">
      <c r="S33" s="256" t="s">
        <v>292</v>
      </c>
    </row>
    <row r="34" spans="1:19" ht="18.75" customHeight="1" x14ac:dyDescent="0.15">
      <c r="A34" s="66" t="s">
        <v>328</v>
      </c>
    </row>
    <row r="35" spans="1:19" ht="18.75" customHeight="1" x14ac:dyDescent="0.15">
      <c r="A35" s="66" t="s">
        <v>329</v>
      </c>
    </row>
    <row r="36" spans="1:19" ht="18.75" customHeight="1" x14ac:dyDescent="0.15">
      <c r="A36" s="66" t="s">
        <v>330</v>
      </c>
    </row>
    <row r="37" spans="1:19" ht="18.75" customHeight="1" x14ac:dyDescent="0.15">
      <c r="A37" s="66" t="s">
        <v>331</v>
      </c>
    </row>
    <row r="39" spans="1:19" ht="9" customHeight="1" x14ac:dyDescent="0.15"/>
    <row r="40" spans="1:19" ht="18.75" customHeight="1" x14ac:dyDescent="0.15">
      <c r="A40" s="66" t="s">
        <v>332</v>
      </c>
    </row>
    <row r="41" spans="1:19" ht="18.75" customHeight="1" x14ac:dyDescent="0.15">
      <c r="A41" s="66" t="s">
        <v>333</v>
      </c>
    </row>
    <row r="42" spans="1:19" ht="11.25" customHeight="1" x14ac:dyDescent="0.15"/>
    <row r="43" spans="1:19" ht="18.75" customHeight="1" x14ac:dyDescent="0.15">
      <c r="A43" s="66" t="s">
        <v>334</v>
      </c>
    </row>
    <row r="45" spans="1:19" ht="18.75" customHeight="1" x14ac:dyDescent="0.15">
      <c r="A45" s="2" t="s">
        <v>289</v>
      </c>
    </row>
    <row r="46" spans="1:19" ht="18.75" customHeight="1" x14ac:dyDescent="0.15">
      <c r="A46" s="66" t="s">
        <v>294</v>
      </c>
    </row>
    <row r="47" spans="1:19" ht="18.75" customHeight="1" x14ac:dyDescent="0.15">
      <c r="A47" s="66" t="s">
        <v>375</v>
      </c>
    </row>
    <row r="48" spans="1:19" ht="18.75" customHeight="1" x14ac:dyDescent="0.15">
      <c r="A48" s="256" t="s">
        <v>293</v>
      </c>
    </row>
    <row r="84" spans="1:1" ht="34.5" customHeight="1" x14ac:dyDescent="0.15"/>
    <row r="86" spans="1:1" ht="18.75" customHeight="1" x14ac:dyDescent="0.15">
      <c r="A86" s="66" t="s">
        <v>295</v>
      </c>
    </row>
    <row r="87" spans="1:1" ht="8.25" customHeight="1" x14ac:dyDescent="0.15"/>
    <row r="88" spans="1:1" ht="18.75" customHeight="1" x14ac:dyDescent="0.15">
      <c r="A88" s="2" t="s">
        <v>296</v>
      </c>
    </row>
    <row r="89" spans="1:1" ht="18.75" customHeight="1" x14ac:dyDescent="0.15">
      <c r="A89" s="66" t="s">
        <v>297</v>
      </c>
    </row>
    <row r="90" spans="1:1" ht="8.25" customHeight="1" x14ac:dyDescent="0.15"/>
    <row r="91" spans="1:1" ht="18.75" customHeight="1" x14ac:dyDescent="0.15">
      <c r="A91" s="256" t="s">
        <v>298</v>
      </c>
    </row>
    <row r="104" spans="1:1" ht="9" customHeight="1" x14ac:dyDescent="0.15"/>
    <row r="109" spans="1:1" ht="34.5" customHeight="1" x14ac:dyDescent="0.15"/>
    <row r="110" spans="1:1" ht="18.75" customHeight="1" x14ac:dyDescent="0.15">
      <c r="A110" s="66" t="s">
        <v>299</v>
      </c>
    </row>
    <row r="111" spans="1:1" ht="18.75" customHeight="1" x14ac:dyDescent="0.15">
      <c r="A111" s="66" t="s">
        <v>300</v>
      </c>
    </row>
    <row r="112" spans="1:1" ht="18.75" customHeight="1" x14ac:dyDescent="0.15">
      <c r="A112" s="66" t="s">
        <v>513</v>
      </c>
    </row>
    <row r="113" spans="1:1" ht="18.75" customHeight="1" x14ac:dyDescent="0.15">
      <c r="A113" s="66" t="s">
        <v>512</v>
      </c>
    </row>
    <row r="114" spans="1:1" ht="9.75" customHeight="1" x14ac:dyDescent="0.15"/>
    <row r="115" spans="1:1" ht="18.75" customHeight="1" x14ac:dyDescent="0.15">
      <c r="A115" s="66" t="s">
        <v>301</v>
      </c>
    </row>
    <row r="116" spans="1:1" ht="18.75" customHeight="1" x14ac:dyDescent="0.15">
      <c r="A116" s="66" t="s">
        <v>306</v>
      </c>
    </row>
    <row r="117" spans="1:1" ht="18.75" customHeight="1" x14ac:dyDescent="0.15">
      <c r="A117" s="66" t="s">
        <v>302</v>
      </c>
    </row>
    <row r="118" spans="1:1" ht="11.25" customHeight="1" x14ac:dyDescent="0.15"/>
    <row r="119" spans="1:1" ht="18.75" customHeight="1" x14ac:dyDescent="0.15">
      <c r="A119" s="256" t="s">
        <v>303</v>
      </c>
    </row>
    <row r="120" spans="1:1" ht="21.75" customHeight="1" x14ac:dyDescent="0.15"/>
    <row r="121" spans="1:1" ht="15" customHeight="1" x14ac:dyDescent="0.15"/>
    <row r="129" spans="1:1" ht="14.25" customHeight="1" x14ac:dyDescent="0.15"/>
    <row r="132" spans="1:1" ht="18.75" customHeight="1" x14ac:dyDescent="0.15">
      <c r="A132" s="256" t="s">
        <v>304</v>
      </c>
    </row>
    <row r="155" spans="1:1" ht="18.75" customHeight="1" x14ac:dyDescent="0.15">
      <c r="A155" s="256" t="s">
        <v>305</v>
      </c>
    </row>
  </sheetData>
  <sheetProtection sheet="1" objects="1" scenarios="1"/>
  <mergeCells count="1">
    <mergeCell ref="A1:X1"/>
  </mergeCells>
  <phoneticPr fontId="4"/>
  <pageMargins left="0.39370078740157483" right="0.39370078740157483" top="0.59055118110236227" bottom="0.39370078740157483" header="0.51181102362204722" footer="0.31496062992125984"/>
  <pageSetup paperSize="9" orientation="portrait" r:id="rId1"/>
  <headerFooter alignWithMargins="0">
    <oddFooter>&amp;C&amp;9&amp;P</oddFooter>
  </headerFooter>
  <rowBreaks count="3" manualBreakCount="3">
    <brk id="44" max="16383" man="1"/>
    <brk id="87" max="16383" man="1"/>
    <brk id="131" max="1638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52"/>
  <sheetViews>
    <sheetView showGridLines="0" zoomScale="80" zoomScaleNormal="80" workbookViewId="0">
      <pane xSplit="2" ySplit="15" topLeftCell="C16" activePane="bottomRight" state="frozen"/>
      <selection activeCell="A3" sqref="A3"/>
      <selection pane="topRight" activeCell="A3" sqref="A3"/>
      <selection pane="bottomLeft" activeCell="A3" sqref="A3"/>
      <selection pane="bottomRight" activeCell="C16" sqref="C16"/>
    </sheetView>
  </sheetViews>
  <sheetFormatPr defaultRowHeight="13.5" x14ac:dyDescent="0.15"/>
  <cols>
    <col min="1" max="1" width="3.125" style="1" customWidth="1"/>
    <col min="2" max="2" width="21.75" style="1" customWidth="1"/>
    <col min="3" max="9" width="11.875" style="1" customWidth="1"/>
    <col min="10" max="10" width="10.75" style="1" customWidth="1"/>
    <col min="11" max="22" width="11.875" style="1" customWidth="1"/>
    <col min="23" max="23" width="10.75" style="1" customWidth="1"/>
    <col min="24" max="38" width="11.875" style="1" customWidth="1"/>
    <col min="39" max="39" width="3.125" style="1" customWidth="1"/>
    <col min="40" max="40" width="27.125" style="1" customWidth="1"/>
    <col min="41" max="16384" width="9" style="1"/>
  </cols>
  <sheetData>
    <row r="1" spans="1:40" ht="21" x14ac:dyDescent="0.15">
      <c r="A1" s="145" t="s">
        <v>511</v>
      </c>
    </row>
    <row r="2" spans="1:40" ht="13.5" customHeight="1" thickBot="1" x14ac:dyDescent="0.2">
      <c r="A2" s="2"/>
    </row>
    <row r="3" spans="1:40" s="9" customFormat="1" ht="18" thickBot="1" x14ac:dyDescent="0.2">
      <c r="A3" s="144" t="s">
        <v>269</v>
      </c>
      <c r="E3" s="396">
        <v>0.53730152516622409</v>
      </c>
      <c r="F3" s="9" t="s">
        <v>258</v>
      </c>
    </row>
    <row r="4" spans="1:40" s="9" customFormat="1" ht="13.5" customHeight="1" x14ac:dyDescent="0.15">
      <c r="A4" s="144"/>
      <c r="F4" s="146" t="s">
        <v>537</v>
      </c>
    </row>
    <row r="5" spans="1:40" s="9" customFormat="1" ht="13.5" customHeight="1" x14ac:dyDescent="0.15">
      <c r="A5" s="144" t="s">
        <v>270</v>
      </c>
      <c r="F5" s="146"/>
    </row>
    <row r="6" spans="1:40" s="9" customFormat="1" ht="17.25" x14ac:dyDescent="0.15">
      <c r="A6" s="144"/>
      <c r="F6" s="261" t="s">
        <v>449</v>
      </c>
    </row>
    <row r="7" spans="1:40" s="9" customFormat="1" ht="17.25" x14ac:dyDescent="0.15">
      <c r="A7" s="144" t="s">
        <v>271</v>
      </c>
      <c r="F7" s="146" t="s">
        <v>538</v>
      </c>
    </row>
    <row r="8" spans="1:40" ht="17.25" x14ac:dyDescent="0.15">
      <c r="A8" s="144"/>
    </row>
    <row r="9" spans="1:40" ht="17.25" x14ac:dyDescent="0.15">
      <c r="A9" s="144" t="s">
        <v>272</v>
      </c>
      <c r="E9" s="262"/>
    </row>
    <row r="10" spans="1:40" ht="17.25" x14ac:dyDescent="0.15">
      <c r="A10" s="144"/>
    </row>
    <row r="11" spans="1:40" ht="14.25" thickBot="1" x14ac:dyDescent="0.2"/>
    <row r="12" spans="1:40" s="62" customFormat="1" ht="18.75" customHeight="1" x14ac:dyDescent="0.15">
      <c r="C12" s="428" t="s">
        <v>527</v>
      </c>
      <c r="E12" s="417" t="str">
        <f>"　　　直接効果("&amp;C12&amp;")"</f>
        <v>　　　直接効果(千円)</v>
      </c>
      <c r="F12" s="418"/>
      <c r="G12" s="418"/>
      <c r="H12" s="418"/>
      <c r="I12" s="419"/>
      <c r="J12" s="90"/>
      <c r="K12" s="90"/>
      <c r="L12" s="90"/>
      <c r="M12" s="90"/>
      <c r="O12" s="417" t="str">
        <f>"間接効果("&amp;C12&amp;")"</f>
        <v>間接効果(千円)</v>
      </c>
      <c r="P12" s="418"/>
      <c r="Q12" s="419"/>
      <c r="R12" s="91"/>
      <c r="S12" s="90"/>
      <c r="T12" s="90"/>
      <c r="U12" s="90"/>
      <c r="AC12" s="417" t="str">
        <f>"第二次波及効果("&amp;C12&amp;")"</f>
        <v>第二次波及効果(千円)</v>
      </c>
      <c r="AD12" s="418"/>
      <c r="AE12" s="419"/>
      <c r="AF12" s="90"/>
      <c r="AG12" s="90"/>
      <c r="AH12" s="423" t="s">
        <v>48</v>
      </c>
      <c r="AI12" s="424"/>
      <c r="AJ12" s="424"/>
      <c r="AK12" s="424"/>
      <c r="AL12" s="425"/>
    </row>
    <row r="13" spans="1:40" s="62" customFormat="1" ht="18.75" customHeight="1" thickBot="1" x14ac:dyDescent="0.2">
      <c r="C13" s="429"/>
      <c r="E13" s="92"/>
      <c r="F13" s="420" t="s">
        <v>26</v>
      </c>
      <c r="G13" s="421"/>
      <c r="H13" s="421"/>
      <c r="I13" s="422"/>
      <c r="J13" s="90"/>
      <c r="K13" s="90"/>
      <c r="L13" s="90"/>
      <c r="M13" s="90"/>
      <c r="O13" s="94"/>
      <c r="P13" s="420" t="s">
        <v>30</v>
      </c>
      <c r="Q13" s="422"/>
      <c r="R13" s="91"/>
      <c r="S13" s="90"/>
      <c r="T13" s="90"/>
      <c r="U13" s="90"/>
      <c r="AC13" s="94"/>
      <c r="AD13" s="420" t="s">
        <v>274</v>
      </c>
      <c r="AE13" s="422"/>
      <c r="AF13" s="90"/>
      <c r="AG13" s="90"/>
      <c r="AH13" s="95"/>
      <c r="AI13" s="93" t="str">
        <f>"("&amp;C12&amp;")"</f>
        <v>(千円)</v>
      </c>
      <c r="AJ13" s="96"/>
      <c r="AK13" s="97"/>
      <c r="AL13" s="98"/>
    </row>
    <row r="14" spans="1:40" s="118" customFormat="1" ht="42.75" customHeight="1" thickTop="1" x14ac:dyDescent="0.15">
      <c r="A14" s="430" t="s">
        <v>404</v>
      </c>
      <c r="B14" s="434"/>
      <c r="C14" s="254" t="s">
        <v>0</v>
      </c>
      <c r="D14" s="105" t="s">
        <v>1</v>
      </c>
      <c r="E14" s="99" t="s">
        <v>23</v>
      </c>
      <c r="F14" s="100" t="s">
        <v>24</v>
      </c>
      <c r="G14" s="100" t="s">
        <v>28</v>
      </c>
      <c r="H14" s="101" t="s">
        <v>27</v>
      </c>
      <c r="I14" s="102" t="s">
        <v>29</v>
      </c>
      <c r="J14" s="103" t="s">
        <v>41</v>
      </c>
      <c r="K14" s="104" t="s">
        <v>42</v>
      </c>
      <c r="L14" s="104" t="s">
        <v>1</v>
      </c>
      <c r="M14" s="104" t="s">
        <v>45</v>
      </c>
      <c r="N14" s="105" t="s">
        <v>25</v>
      </c>
      <c r="O14" s="106" t="s">
        <v>47</v>
      </c>
      <c r="P14" s="107" t="s">
        <v>31</v>
      </c>
      <c r="Q14" s="102" t="s">
        <v>29</v>
      </c>
      <c r="R14" s="108" t="s">
        <v>87</v>
      </c>
      <c r="S14" s="109" t="s">
        <v>49</v>
      </c>
      <c r="T14" s="110" t="s">
        <v>88</v>
      </c>
      <c r="U14" s="110" t="s">
        <v>50</v>
      </c>
      <c r="V14" s="104" t="s">
        <v>32</v>
      </c>
      <c r="W14" s="104" t="s">
        <v>34</v>
      </c>
      <c r="X14" s="104" t="s">
        <v>82</v>
      </c>
      <c r="Y14" s="104" t="s">
        <v>43</v>
      </c>
      <c r="Z14" s="104" t="s">
        <v>44</v>
      </c>
      <c r="AA14" s="111" t="s">
        <v>1</v>
      </c>
      <c r="AB14" s="112" t="s">
        <v>46</v>
      </c>
      <c r="AC14" s="92" t="s">
        <v>47</v>
      </c>
      <c r="AD14" s="107" t="s">
        <v>31</v>
      </c>
      <c r="AE14" s="102" t="s">
        <v>29</v>
      </c>
      <c r="AF14" s="108" t="s">
        <v>51</v>
      </c>
      <c r="AG14" s="113" t="s">
        <v>50</v>
      </c>
      <c r="AH14" s="114" t="s">
        <v>47</v>
      </c>
      <c r="AI14" s="107" t="s">
        <v>31</v>
      </c>
      <c r="AJ14" s="115" t="s">
        <v>29</v>
      </c>
      <c r="AK14" s="116" t="s">
        <v>51</v>
      </c>
      <c r="AL14" s="117" t="s">
        <v>50</v>
      </c>
      <c r="AM14" s="430" t="s">
        <v>404</v>
      </c>
      <c r="AN14" s="431"/>
    </row>
    <row r="15" spans="1:40" s="137" customFormat="1" ht="18" customHeight="1" thickBot="1" x14ac:dyDescent="0.2">
      <c r="A15" s="119"/>
      <c r="B15" s="127"/>
      <c r="C15" s="253" t="s">
        <v>261</v>
      </c>
      <c r="D15" s="127" t="s">
        <v>223</v>
      </c>
      <c r="E15" s="121" t="s">
        <v>224</v>
      </c>
      <c r="F15" s="122" t="s">
        <v>225</v>
      </c>
      <c r="G15" s="122" t="s">
        <v>226</v>
      </c>
      <c r="H15" s="123" t="s">
        <v>227</v>
      </c>
      <c r="I15" s="124" t="s">
        <v>228</v>
      </c>
      <c r="J15" s="125" t="s">
        <v>229</v>
      </c>
      <c r="K15" s="126" t="s">
        <v>230</v>
      </c>
      <c r="L15" s="126" t="s">
        <v>231</v>
      </c>
      <c r="M15" s="126" t="s">
        <v>232</v>
      </c>
      <c r="N15" s="127" t="s">
        <v>233</v>
      </c>
      <c r="O15" s="128" t="s">
        <v>234</v>
      </c>
      <c r="P15" s="129" t="s">
        <v>235</v>
      </c>
      <c r="Q15" s="124" t="s">
        <v>236</v>
      </c>
      <c r="R15" s="130" t="s">
        <v>237</v>
      </c>
      <c r="S15" s="131" t="s">
        <v>238</v>
      </c>
      <c r="T15" s="132" t="s">
        <v>239</v>
      </c>
      <c r="U15" s="132" t="s">
        <v>240</v>
      </c>
      <c r="V15" s="126" t="s">
        <v>241</v>
      </c>
      <c r="W15" s="126" t="s">
        <v>242</v>
      </c>
      <c r="X15" s="126" t="s">
        <v>243</v>
      </c>
      <c r="Y15" s="126" t="s">
        <v>244</v>
      </c>
      <c r="Z15" s="126" t="s">
        <v>245</v>
      </c>
      <c r="AA15" s="120" t="s">
        <v>246</v>
      </c>
      <c r="AB15" s="120" t="s">
        <v>247</v>
      </c>
      <c r="AC15" s="121" t="s">
        <v>248</v>
      </c>
      <c r="AD15" s="129" t="s">
        <v>249</v>
      </c>
      <c r="AE15" s="124" t="s">
        <v>250</v>
      </c>
      <c r="AF15" s="130" t="s">
        <v>251</v>
      </c>
      <c r="AG15" s="133" t="s">
        <v>252</v>
      </c>
      <c r="AH15" s="128" t="s">
        <v>253</v>
      </c>
      <c r="AI15" s="129" t="s">
        <v>254</v>
      </c>
      <c r="AJ15" s="134" t="s">
        <v>255</v>
      </c>
      <c r="AK15" s="131" t="s">
        <v>256</v>
      </c>
      <c r="AL15" s="135" t="s">
        <v>257</v>
      </c>
      <c r="AM15" s="119"/>
      <c r="AN15" s="136"/>
    </row>
    <row r="16" spans="1:40" s="62" customFormat="1" ht="20.25" customHeight="1" thickTop="1" x14ac:dyDescent="0.15">
      <c r="A16" s="138">
        <v>1</v>
      </c>
      <c r="B16" s="232" t="s">
        <v>460</v>
      </c>
      <c r="C16" s="249">
        <v>0</v>
      </c>
      <c r="D16" s="235">
        <f>生産者価格評価表!BD5</f>
        <v>0.63480091000000005</v>
      </c>
      <c r="E16" s="147">
        <f>C16*D16</f>
        <v>0</v>
      </c>
      <c r="F16" s="258">
        <f ca="1">OFFSET(投入係数表!$C$48,0,ROW()-16)</f>
        <v>0.55320231441495005</v>
      </c>
      <c r="G16" s="148">
        <f ca="1">E16*F16</f>
        <v>0</v>
      </c>
      <c r="H16" s="334">
        <f ca="1">OFFSET(投入係数表!$C$43,0,ROW()-16)</f>
        <v>0.1024748935458959</v>
      </c>
      <c r="I16" s="149">
        <f ca="1">E16*H16</f>
        <v>0</v>
      </c>
      <c r="J16" s="446" t="s">
        <v>433</v>
      </c>
      <c r="K16" s="150">
        <f t="array" ref="K16:K51">MMULT(投入係数表!C5:AL40,入力・分析シート!E16:E51)</f>
        <v>0</v>
      </c>
      <c r="L16" s="151">
        <f>生産者価格評価表!BD5</f>
        <v>0.63480091000000005</v>
      </c>
      <c r="M16" s="150">
        <f>K16*L16</f>
        <v>0</v>
      </c>
      <c r="N16" s="437" t="s">
        <v>433</v>
      </c>
      <c r="O16" s="152">
        <f t="array" ref="O16:O51">MMULT('逆行列係数表(I-(I-M)A)^-1'!C5:AL40,入力・分析シート!M16:M51)</f>
        <v>0</v>
      </c>
      <c r="P16" s="153">
        <f ca="1">O16*F16</f>
        <v>0</v>
      </c>
      <c r="Q16" s="154">
        <f ca="1">O16*H16</f>
        <v>0</v>
      </c>
      <c r="R16" s="155">
        <f>'雇用表(36部門）'!M7</f>
        <v>0.45971259801938619</v>
      </c>
      <c r="S16" s="156">
        <f>ROUND((E16+O16)/IF($C$12="億円",0.01,IF($C$12="千円",1000,IF($C$12="円",1000000,1)))*R16,0)</f>
        <v>0</v>
      </c>
      <c r="T16" s="157">
        <f>'雇用表(36部門）'!N7</f>
        <v>4.8330550960865415E-2</v>
      </c>
      <c r="U16" s="158">
        <f>ROUND((E16+O16)/IF($C$12="億円",0.01,IF($C$12="千円",1000,IF($C$12="円",1000000,1)))*T16,0)</f>
        <v>0</v>
      </c>
      <c r="V16" s="159">
        <f ca="1">I16+Q16</f>
        <v>0</v>
      </c>
      <c r="W16" s="443"/>
      <c r="X16" s="440"/>
      <c r="Y16" s="160">
        <f>生産者価格評価表!BE5</f>
        <v>1.0555484152322743E-2</v>
      </c>
      <c r="Z16" s="150">
        <f ca="1">$X$52*Y16</f>
        <v>0</v>
      </c>
      <c r="AA16" s="161">
        <f>生産者価格評価表!BD5</f>
        <v>0.63480091000000005</v>
      </c>
      <c r="AB16" s="162">
        <f ca="1">Z16*AA16</f>
        <v>0</v>
      </c>
      <c r="AC16" s="152">
        <f t="array" aca="1" ref="AC16:AC51" ca="1">MMULT('逆行列係数表(I-(I-M)A)^-1'!C5:AL40,入力・分析シート!AB16:AB51)</f>
        <v>0</v>
      </c>
      <c r="AD16" s="148">
        <f ca="1">AC16*F16</f>
        <v>0</v>
      </c>
      <c r="AE16" s="149">
        <f ca="1">AC16*H16</f>
        <v>0</v>
      </c>
      <c r="AF16" s="163">
        <f ca="1">ROUND(AC16/IF($C$12="億円",0.01,IF($C$12="千円",1000,IF($C$12="円",1000000,1)))*R16,0)</f>
        <v>0</v>
      </c>
      <c r="AG16" s="164">
        <f ca="1">ROUND(AC16/IF($C$12="億円",0.01,IF($C$12="千円",1000,IF($C$12="円",1000000,1)))*T16,0)</f>
        <v>0</v>
      </c>
      <c r="AH16" s="165">
        <f ca="1">E16+O16+AC16</f>
        <v>0</v>
      </c>
      <c r="AI16" s="166">
        <f ca="1">G16+P16+AD16</f>
        <v>0</v>
      </c>
      <c r="AJ16" s="167">
        <f ca="1">I16+Q16+AE16</f>
        <v>0</v>
      </c>
      <c r="AK16" s="168">
        <f ca="1">S16+AF16</f>
        <v>0</v>
      </c>
      <c r="AL16" s="169">
        <f ca="1">U16+AG16</f>
        <v>0</v>
      </c>
      <c r="AM16" s="138">
        <v>1</v>
      </c>
      <c r="AN16" s="139" t="s">
        <v>460</v>
      </c>
    </row>
    <row r="17" spans="1:40" s="62" customFormat="1" ht="20.25" customHeight="1" x14ac:dyDescent="0.15">
      <c r="A17" s="140">
        <v>2</v>
      </c>
      <c r="B17" s="233" t="s">
        <v>491</v>
      </c>
      <c r="C17" s="250">
        <v>0</v>
      </c>
      <c r="D17" s="236">
        <f>生産者価格評価表!BD6</f>
        <v>0.74236137000000002</v>
      </c>
      <c r="E17" s="170">
        <f t="shared" ref="E17:E51" si="0">C17*D17</f>
        <v>0</v>
      </c>
      <c r="F17" s="259">
        <f ca="1">OFFSET(投入係数表!$C$48,0,ROW()-16)</f>
        <v>0.21550010081305049</v>
      </c>
      <c r="G17" s="171">
        <f t="shared" ref="G17:G51" ca="1" si="1">E17*F17</f>
        <v>0</v>
      </c>
      <c r="H17" s="335">
        <f ca="1">OFFSET(投入係数表!$C$43,0,ROW()-16)</f>
        <v>5.7126650698336029E-2</v>
      </c>
      <c r="I17" s="172">
        <f t="shared" ref="I17:I51" ca="1" si="2">E17*H17</f>
        <v>0</v>
      </c>
      <c r="J17" s="447"/>
      <c r="K17" s="173">
        <v>0</v>
      </c>
      <c r="L17" s="174">
        <f>生産者価格評価表!BD6</f>
        <v>0.74236137000000002</v>
      </c>
      <c r="M17" s="173">
        <f t="shared" ref="M17:M51" si="3">K17*L17</f>
        <v>0</v>
      </c>
      <c r="N17" s="438"/>
      <c r="O17" s="152">
        <v>0</v>
      </c>
      <c r="P17" s="171">
        <f t="shared" ref="P17:P51" ca="1" si="4">O17*F17</f>
        <v>0</v>
      </c>
      <c r="Q17" s="172">
        <f t="shared" ref="Q17:Q51" ca="1" si="5">O17*H17</f>
        <v>0</v>
      </c>
      <c r="R17" s="176">
        <f>'雇用表(36部門）'!M8</f>
        <v>6.8463791823204223E-2</v>
      </c>
      <c r="S17" s="177">
        <f t="shared" ref="S17:S51" si="6">ROUND((E17+O17)/IF($C$12="億円",0.01,IF($C$12="千円",1000,IF($C$12="円",1000000,1)))*R17,0)</f>
        <v>0</v>
      </c>
      <c r="T17" s="178">
        <f>'雇用表(36部門）'!N8</f>
        <v>2.1066811003525771E-2</v>
      </c>
      <c r="U17" s="179">
        <f t="shared" ref="U17:U51" si="7">ROUND((E17+O17)/IF($C$12="億円",0.01,IF($C$12="千円",1000,IF($C$12="円",1000000,1)))*T17,0)</f>
        <v>0</v>
      </c>
      <c r="V17" s="173">
        <f t="shared" ref="V17:V51" ca="1" si="8">I17+Q17</f>
        <v>0</v>
      </c>
      <c r="W17" s="444"/>
      <c r="X17" s="441"/>
      <c r="Y17" s="180">
        <f>生産者価格評価表!BE6</f>
        <v>8.3121213559247085E-4</v>
      </c>
      <c r="Z17" s="173">
        <f t="shared" ref="Z17:Z51" ca="1" si="9">$X$52*Y17</f>
        <v>0</v>
      </c>
      <c r="AA17" s="181">
        <f>生産者価格評価表!BD6</f>
        <v>0.74236137000000002</v>
      </c>
      <c r="AB17" s="182">
        <f t="shared" ref="AB17:AB51" ca="1" si="10">Z17*AA17</f>
        <v>0</v>
      </c>
      <c r="AC17" s="152">
        <f ca="1"/>
        <v>0</v>
      </c>
      <c r="AD17" s="171">
        <f t="shared" ref="AD17:AD51" ca="1" si="11">AC17*F17</f>
        <v>0</v>
      </c>
      <c r="AE17" s="172">
        <f t="shared" ref="AE17:AE51" ca="1" si="12">AC17*H17</f>
        <v>0</v>
      </c>
      <c r="AF17" s="183">
        <f t="shared" ref="AF17:AF51" ca="1" si="13">ROUND(AC17/IF($C$12="億円",0.01,IF($C$12="千円",1000,IF($C$12="円",1000000,1)))*R17,0)</f>
        <v>0</v>
      </c>
      <c r="AG17" s="184">
        <f t="shared" ref="AG17:AG51" ca="1" si="14">ROUND(AC17/IF($C$12="億円",0.01,IF($C$12="千円",1000,IF($C$12="円",1000000,1)))*T17,0)</f>
        <v>0</v>
      </c>
      <c r="AH17" s="175">
        <f t="shared" ref="AH17:AH51" ca="1" si="15">E17+O17+AC17</f>
        <v>0</v>
      </c>
      <c r="AI17" s="171">
        <f t="shared" ref="AI17:AI51" ca="1" si="16">G17+P17+AD17</f>
        <v>0</v>
      </c>
      <c r="AJ17" s="185">
        <f t="shared" ref="AJ17:AJ51" ca="1" si="17">I17+Q17+AE17</f>
        <v>0</v>
      </c>
      <c r="AK17" s="177">
        <f t="shared" ref="AK17:AK51" ca="1" si="18">S17+AF17</f>
        <v>0</v>
      </c>
      <c r="AL17" s="186">
        <f t="shared" ref="AL17:AL51" ca="1" si="19">U17+AG17</f>
        <v>0</v>
      </c>
      <c r="AM17" s="140">
        <v>2</v>
      </c>
      <c r="AN17" s="141" t="s">
        <v>491</v>
      </c>
    </row>
    <row r="18" spans="1:40" s="62" customFormat="1" ht="20.25" customHeight="1" x14ac:dyDescent="0.15">
      <c r="A18" s="140">
        <v>3</v>
      </c>
      <c r="B18" s="233" t="s">
        <v>492</v>
      </c>
      <c r="C18" s="250">
        <v>0</v>
      </c>
      <c r="D18" s="236">
        <f>生産者価格評価表!BD7</f>
        <v>0.82600693000000003</v>
      </c>
      <c r="E18" s="170">
        <f t="shared" si="0"/>
        <v>0</v>
      </c>
      <c r="F18" s="259">
        <f ca="1">OFFSET(投入係数表!$C$48,0,ROW()-16)</f>
        <v>0.69711106251489952</v>
      </c>
      <c r="G18" s="171">
        <f t="shared" ca="1" si="1"/>
        <v>0</v>
      </c>
      <c r="H18" s="335">
        <f ca="1">OFFSET(投入係数表!$C$43,0,ROW()-16)</f>
        <v>0.26506688895471825</v>
      </c>
      <c r="I18" s="172">
        <f t="shared" ca="1" si="2"/>
        <v>0</v>
      </c>
      <c r="J18" s="447"/>
      <c r="K18" s="173">
        <v>0</v>
      </c>
      <c r="L18" s="174">
        <f>生産者価格評価表!BD7</f>
        <v>0.82600693000000003</v>
      </c>
      <c r="M18" s="173">
        <f t="shared" si="3"/>
        <v>0</v>
      </c>
      <c r="N18" s="438"/>
      <c r="O18" s="152">
        <v>0</v>
      </c>
      <c r="P18" s="171">
        <f t="shared" ca="1" si="4"/>
        <v>0</v>
      </c>
      <c r="Q18" s="172">
        <f t="shared" ca="1" si="5"/>
        <v>0</v>
      </c>
      <c r="R18" s="176">
        <f>'雇用表(36部門）'!M9</f>
        <v>0.10874722895124589</v>
      </c>
      <c r="S18" s="177">
        <f t="shared" si="6"/>
        <v>0</v>
      </c>
      <c r="T18" s="178">
        <f>'雇用表(36部門）'!N9</f>
        <v>6.0761771367567718E-2</v>
      </c>
      <c r="U18" s="179">
        <f t="shared" si="7"/>
        <v>0</v>
      </c>
      <c r="V18" s="173">
        <f t="shared" ca="1" si="8"/>
        <v>0</v>
      </c>
      <c r="W18" s="444"/>
      <c r="X18" s="441"/>
      <c r="Y18" s="180">
        <f>生産者価格評価表!BE7</f>
        <v>8.1306104474597636E-4</v>
      </c>
      <c r="Z18" s="173">
        <f t="shared" ca="1" si="9"/>
        <v>0</v>
      </c>
      <c r="AA18" s="181">
        <f>生産者価格評価表!BD7</f>
        <v>0.82600693000000003</v>
      </c>
      <c r="AB18" s="182">
        <f t="shared" ca="1" si="10"/>
        <v>0</v>
      </c>
      <c r="AC18" s="152">
        <f ca="1"/>
        <v>0</v>
      </c>
      <c r="AD18" s="171">
        <f t="shared" ca="1" si="11"/>
        <v>0</v>
      </c>
      <c r="AE18" s="172">
        <f t="shared" ca="1" si="12"/>
        <v>0</v>
      </c>
      <c r="AF18" s="183">
        <f t="shared" ca="1" si="13"/>
        <v>0</v>
      </c>
      <c r="AG18" s="184">
        <f t="shared" ca="1" si="14"/>
        <v>0</v>
      </c>
      <c r="AH18" s="175">
        <f t="shared" ca="1" si="15"/>
        <v>0</v>
      </c>
      <c r="AI18" s="171">
        <f t="shared" ca="1" si="16"/>
        <v>0</v>
      </c>
      <c r="AJ18" s="185">
        <f t="shared" ca="1" si="17"/>
        <v>0</v>
      </c>
      <c r="AK18" s="177">
        <f t="shared" ca="1" si="18"/>
        <v>0</v>
      </c>
      <c r="AL18" s="186">
        <f t="shared" ca="1" si="19"/>
        <v>0</v>
      </c>
      <c r="AM18" s="140">
        <v>3</v>
      </c>
      <c r="AN18" s="141" t="s">
        <v>492</v>
      </c>
    </row>
    <row r="19" spans="1:40" s="62" customFormat="1" ht="20.25" customHeight="1" x14ac:dyDescent="0.15">
      <c r="A19" s="140">
        <v>4</v>
      </c>
      <c r="B19" s="233" t="s">
        <v>516</v>
      </c>
      <c r="C19" s="250">
        <v>0</v>
      </c>
      <c r="D19" s="236">
        <f>生産者価格評価表!BD8</f>
        <v>0.65197744000000002</v>
      </c>
      <c r="E19" s="170">
        <f t="shared" si="0"/>
        <v>0</v>
      </c>
      <c r="F19" s="259">
        <f ca="1">OFFSET(投入係数表!$C$48,0,ROW()-16)</f>
        <v>0.59055252168481565</v>
      </c>
      <c r="G19" s="171">
        <f t="shared" ca="1" si="1"/>
        <v>0</v>
      </c>
      <c r="H19" s="335">
        <f ca="1">OFFSET(投入係数表!$C$43,0,ROW()-16)</f>
        <v>0.19115221434791954</v>
      </c>
      <c r="I19" s="172">
        <f t="shared" ca="1" si="2"/>
        <v>0</v>
      </c>
      <c r="J19" s="447"/>
      <c r="K19" s="173">
        <v>0</v>
      </c>
      <c r="L19" s="174">
        <f>生産者価格評価表!BD8</f>
        <v>0.65197744000000002</v>
      </c>
      <c r="M19" s="173">
        <f t="shared" si="3"/>
        <v>0</v>
      </c>
      <c r="N19" s="438"/>
      <c r="O19" s="152">
        <v>0</v>
      </c>
      <c r="P19" s="171">
        <f t="shared" ca="1" si="4"/>
        <v>0</v>
      </c>
      <c r="Q19" s="172">
        <f t="shared" ca="1" si="5"/>
        <v>0</v>
      </c>
      <c r="R19" s="176">
        <f>'雇用表(36部門）'!M10</f>
        <v>0.1590155821794639</v>
      </c>
      <c r="S19" s="177">
        <f t="shared" si="6"/>
        <v>0</v>
      </c>
      <c r="T19" s="178">
        <f>'雇用表(36部門）'!N10</f>
        <v>6.8523663890894662E-2</v>
      </c>
      <c r="U19" s="179">
        <f t="shared" si="7"/>
        <v>0</v>
      </c>
      <c r="V19" s="173">
        <f t="shared" ca="1" si="8"/>
        <v>0</v>
      </c>
      <c r="W19" s="444"/>
      <c r="X19" s="441"/>
      <c r="Y19" s="180">
        <f>生産者価格評価表!BE8</f>
        <v>1.0344770072371406E-3</v>
      </c>
      <c r="Z19" s="173">
        <f t="shared" ca="1" si="9"/>
        <v>0</v>
      </c>
      <c r="AA19" s="181">
        <f>生産者価格評価表!BD8</f>
        <v>0.65197744000000002</v>
      </c>
      <c r="AB19" s="182">
        <f t="shared" ca="1" si="10"/>
        <v>0</v>
      </c>
      <c r="AC19" s="152">
        <f ca="1"/>
        <v>0</v>
      </c>
      <c r="AD19" s="171">
        <f t="shared" ca="1" si="11"/>
        <v>0</v>
      </c>
      <c r="AE19" s="172">
        <f t="shared" ca="1" si="12"/>
        <v>0</v>
      </c>
      <c r="AF19" s="183">
        <f t="shared" ca="1" si="13"/>
        <v>0</v>
      </c>
      <c r="AG19" s="184">
        <f t="shared" ca="1" si="14"/>
        <v>0</v>
      </c>
      <c r="AH19" s="175">
        <f t="shared" ca="1" si="15"/>
        <v>0</v>
      </c>
      <c r="AI19" s="171">
        <f t="shared" ca="1" si="16"/>
        <v>0</v>
      </c>
      <c r="AJ19" s="185">
        <f t="shared" ca="1" si="17"/>
        <v>0</v>
      </c>
      <c r="AK19" s="177">
        <f t="shared" ca="1" si="18"/>
        <v>0</v>
      </c>
      <c r="AL19" s="186">
        <f t="shared" ca="1" si="19"/>
        <v>0</v>
      </c>
      <c r="AM19" s="140">
        <v>4</v>
      </c>
      <c r="AN19" s="141" t="s">
        <v>516</v>
      </c>
    </row>
    <row r="20" spans="1:40" s="62" customFormat="1" ht="20.25" customHeight="1" x14ac:dyDescent="0.15">
      <c r="A20" s="140">
        <v>5</v>
      </c>
      <c r="B20" s="233" t="s">
        <v>493</v>
      </c>
      <c r="C20" s="250">
        <v>0</v>
      </c>
      <c r="D20" s="236">
        <f>生産者価格評価表!BD9</f>
        <v>0.41483501</v>
      </c>
      <c r="E20" s="170">
        <f t="shared" si="0"/>
        <v>0</v>
      </c>
      <c r="F20" s="259">
        <f ca="1">OFFSET(投入係数表!$C$48,0,ROW()-16)</f>
        <v>0.49291163371703467</v>
      </c>
      <c r="G20" s="171">
        <f t="shared" ca="1" si="1"/>
        <v>0</v>
      </c>
      <c r="H20" s="335">
        <f ca="1">OFFSET(投入係数表!$C$43,0,ROW()-16)</f>
        <v>0.23417442300720639</v>
      </c>
      <c r="I20" s="172">
        <f t="shared" ca="1" si="2"/>
        <v>0</v>
      </c>
      <c r="J20" s="447"/>
      <c r="K20" s="173">
        <v>0</v>
      </c>
      <c r="L20" s="174">
        <f>生産者価格評価表!BD9</f>
        <v>0.41483501</v>
      </c>
      <c r="M20" s="173">
        <f t="shared" si="3"/>
        <v>0</v>
      </c>
      <c r="N20" s="438"/>
      <c r="O20" s="152">
        <v>0</v>
      </c>
      <c r="P20" s="171">
        <f t="shared" ca="1" si="4"/>
        <v>0</v>
      </c>
      <c r="Q20" s="172">
        <f t="shared" ca="1" si="5"/>
        <v>0</v>
      </c>
      <c r="R20" s="176">
        <f>'雇用表(36部門）'!M11</f>
        <v>3.8318667345471062E-2</v>
      </c>
      <c r="S20" s="177">
        <f t="shared" si="6"/>
        <v>0</v>
      </c>
      <c r="T20" s="178">
        <f>'雇用表(36部門）'!N11</f>
        <v>3.7970711228826601E-2</v>
      </c>
      <c r="U20" s="179">
        <f t="shared" si="7"/>
        <v>0</v>
      </c>
      <c r="V20" s="173">
        <f t="shared" ca="1" si="8"/>
        <v>0</v>
      </c>
      <c r="W20" s="444"/>
      <c r="X20" s="441"/>
      <c r="Y20" s="180">
        <f>生産者価格評価表!BE9</f>
        <v>-2.1582175235195682E-5</v>
      </c>
      <c r="Z20" s="173">
        <f t="shared" ca="1" si="9"/>
        <v>0</v>
      </c>
      <c r="AA20" s="181">
        <f>生産者価格評価表!BD9</f>
        <v>0.41483501</v>
      </c>
      <c r="AB20" s="182">
        <f t="shared" ca="1" si="10"/>
        <v>0</v>
      </c>
      <c r="AC20" s="152">
        <f ca="1"/>
        <v>0</v>
      </c>
      <c r="AD20" s="171">
        <f t="shared" ca="1" si="11"/>
        <v>0</v>
      </c>
      <c r="AE20" s="172">
        <f t="shared" ca="1" si="12"/>
        <v>0</v>
      </c>
      <c r="AF20" s="183">
        <f t="shared" ca="1" si="13"/>
        <v>0</v>
      </c>
      <c r="AG20" s="184">
        <f t="shared" ca="1" si="14"/>
        <v>0</v>
      </c>
      <c r="AH20" s="175">
        <f t="shared" ca="1" si="15"/>
        <v>0</v>
      </c>
      <c r="AI20" s="171">
        <f t="shared" ca="1" si="16"/>
        <v>0</v>
      </c>
      <c r="AJ20" s="185">
        <f t="shared" ca="1" si="17"/>
        <v>0</v>
      </c>
      <c r="AK20" s="177">
        <f t="shared" ca="1" si="18"/>
        <v>0</v>
      </c>
      <c r="AL20" s="186">
        <f t="shared" ca="1" si="19"/>
        <v>0</v>
      </c>
      <c r="AM20" s="140">
        <v>5</v>
      </c>
      <c r="AN20" s="141" t="s">
        <v>493</v>
      </c>
    </row>
    <row r="21" spans="1:40" s="62" customFormat="1" ht="20.25" customHeight="1" x14ac:dyDescent="0.15">
      <c r="A21" s="140">
        <v>6</v>
      </c>
      <c r="B21" s="233" t="s">
        <v>494</v>
      </c>
      <c r="C21" s="250">
        <v>0</v>
      </c>
      <c r="D21" s="236">
        <f>生産者価格評価表!BD10</f>
        <v>0.23815620999999998</v>
      </c>
      <c r="E21" s="170">
        <f t="shared" si="0"/>
        <v>0</v>
      </c>
      <c r="F21" s="259">
        <f ca="1">OFFSET(投入係数表!$C$48,0,ROW()-16)</f>
        <v>0.25537845391454361</v>
      </c>
      <c r="G21" s="171">
        <f t="shared" ca="1" si="1"/>
        <v>0</v>
      </c>
      <c r="H21" s="335">
        <f ca="1">OFFSET(投入係数表!$C$43,0,ROW()-16)</f>
        <v>0.12673525569615141</v>
      </c>
      <c r="I21" s="172">
        <f t="shared" ca="1" si="2"/>
        <v>0</v>
      </c>
      <c r="J21" s="447"/>
      <c r="K21" s="173">
        <v>0</v>
      </c>
      <c r="L21" s="174">
        <f>生産者価格評価表!BD10</f>
        <v>0.23815620999999998</v>
      </c>
      <c r="M21" s="173">
        <f t="shared" si="3"/>
        <v>0</v>
      </c>
      <c r="N21" s="438"/>
      <c r="O21" s="152">
        <v>0</v>
      </c>
      <c r="P21" s="171">
        <f t="shared" ca="1" si="4"/>
        <v>0</v>
      </c>
      <c r="Q21" s="172">
        <f t="shared" ca="1" si="5"/>
        <v>0</v>
      </c>
      <c r="R21" s="176">
        <f>'雇用表(36部門）'!M12</f>
        <v>5.3447363567735245E-2</v>
      </c>
      <c r="S21" s="177">
        <f t="shared" si="6"/>
        <v>0</v>
      </c>
      <c r="T21" s="178">
        <f>'雇用表(36部門）'!N12</f>
        <v>4.7707577536254514E-2</v>
      </c>
      <c r="U21" s="179">
        <f t="shared" si="7"/>
        <v>0</v>
      </c>
      <c r="V21" s="173">
        <f t="shared" ca="1" si="8"/>
        <v>0</v>
      </c>
      <c r="W21" s="444"/>
      <c r="X21" s="441"/>
      <c r="Y21" s="180">
        <f>生産者価格評価表!BE10</f>
        <v>9.664766542545955E-2</v>
      </c>
      <c r="Z21" s="173">
        <f t="shared" ca="1" si="9"/>
        <v>0</v>
      </c>
      <c r="AA21" s="181">
        <f>生産者価格評価表!BD10</f>
        <v>0.23815620999999998</v>
      </c>
      <c r="AB21" s="182">
        <f t="shared" ca="1" si="10"/>
        <v>0</v>
      </c>
      <c r="AC21" s="152">
        <f ca="1"/>
        <v>0</v>
      </c>
      <c r="AD21" s="171">
        <f t="shared" ca="1" si="11"/>
        <v>0</v>
      </c>
      <c r="AE21" s="172">
        <f t="shared" ca="1" si="12"/>
        <v>0</v>
      </c>
      <c r="AF21" s="183">
        <f t="shared" ca="1" si="13"/>
        <v>0</v>
      </c>
      <c r="AG21" s="184">
        <f t="shared" ca="1" si="14"/>
        <v>0</v>
      </c>
      <c r="AH21" s="175">
        <f t="shared" ca="1" si="15"/>
        <v>0</v>
      </c>
      <c r="AI21" s="171">
        <f t="shared" ca="1" si="16"/>
        <v>0</v>
      </c>
      <c r="AJ21" s="185">
        <f t="shared" ca="1" si="17"/>
        <v>0</v>
      </c>
      <c r="AK21" s="177">
        <f t="shared" ca="1" si="18"/>
        <v>0</v>
      </c>
      <c r="AL21" s="186">
        <f t="shared" ca="1" si="19"/>
        <v>0</v>
      </c>
      <c r="AM21" s="140">
        <v>6</v>
      </c>
      <c r="AN21" s="141" t="s">
        <v>494</v>
      </c>
    </row>
    <row r="22" spans="1:40" s="62" customFormat="1" ht="20.25" customHeight="1" x14ac:dyDescent="0.15">
      <c r="A22" s="140">
        <v>7</v>
      </c>
      <c r="B22" s="233" t="s">
        <v>464</v>
      </c>
      <c r="C22" s="250">
        <v>0</v>
      </c>
      <c r="D22" s="236">
        <f>生産者価格評価表!BD11</f>
        <v>2.1878900000000034E-2</v>
      </c>
      <c r="E22" s="170">
        <f t="shared" si="0"/>
        <v>0</v>
      </c>
      <c r="F22" s="259">
        <f ca="1">OFFSET(投入係数表!$C$48,0,ROW()-16)</f>
        <v>0.42323751482844824</v>
      </c>
      <c r="G22" s="171">
        <f t="shared" ca="1" si="1"/>
        <v>0</v>
      </c>
      <c r="H22" s="335">
        <f ca="1">OFFSET(投入係数表!$C$43,0,ROW()-16)</f>
        <v>0.26179708064130175</v>
      </c>
      <c r="I22" s="172">
        <f t="shared" ca="1" si="2"/>
        <v>0</v>
      </c>
      <c r="J22" s="447"/>
      <c r="K22" s="173">
        <v>0</v>
      </c>
      <c r="L22" s="174">
        <f>生産者価格評価表!BD11</f>
        <v>2.1878900000000034E-2</v>
      </c>
      <c r="M22" s="173">
        <f t="shared" si="3"/>
        <v>0</v>
      </c>
      <c r="N22" s="438"/>
      <c r="O22" s="152">
        <v>0</v>
      </c>
      <c r="P22" s="171">
        <f t="shared" ca="1" si="4"/>
        <v>0</v>
      </c>
      <c r="Q22" s="172">
        <f t="shared" ca="1" si="5"/>
        <v>0</v>
      </c>
      <c r="R22" s="176">
        <f>'雇用表(36部門）'!M13</f>
        <v>0.22750894434540631</v>
      </c>
      <c r="S22" s="177">
        <f t="shared" si="6"/>
        <v>0</v>
      </c>
      <c r="T22" s="178">
        <f>'雇用表(36部門）'!N13</f>
        <v>0.19292438455121169</v>
      </c>
      <c r="U22" s="179">
        <f t="shared" si="7"/>
        <v>0</v>
      </c>
      <c r="V22" s="173">
        <f t="shared" ca="1" si="8"/>
        <v>0</v>
      </c>
      <c r="W22" s="444"/>
      <c r="X22" s="441"/>
      <c r="Y22" s="180">
        <f>生産者価格評価表!BE11</f>
        <v>1.4279701490625303E-2</v>
      </c>
      <c r="Z22" s="173">
        <f t="shared" ca="1" si="9"/>
        <v>0</v>
      </c>
      <c r="AA22" s="181">
        <f>生産者価格評価表!BD11</f>
        <v>2.1878900000000034E-2</v>
      </c>
      <c r="AB22" s="182">
        <f t="shared" ca="1" si="10"/>
        <v>0</v>
      </c>
      <c r="AC22" s="152">
        <f ca="1"/>
        <v>0</v>
      </c>
      <c r="AD22" s="171">
        <f t="shared" ca="1" si="11"/>
        <v>0</v>
      </c>
      <c r="AE22" s="172">
        <f t="shared" ca="1" si="12"/>
        <v>0</v>
      </c>
      <c r="AF22" s="183">
        <f t="shared" ca="1" si="13"/>
        <v>0</v>
      </c>
      <c r="AG22" s="184">
        <f t="shared" ca="1" si="14"/>
        <v>0</v>
      </c>
      <c r="AH22" s="175">
        <f t="shared" ca="1" si="15"/>
        <v>0</v>
      </c>
      <c r="AI22" s="171">
        <f t="shared" ca="1" si="16"/>
        <v>0</v>
      </c>
      <c r="AJ22" s="185">
        <f t="shared" ca="1" si="17"/>
        <v>0</v>
      </c>
      <c r="AK22" s="177">
        <f t="shared" ca="1" si="18"/>
        <v>0</v>
      </c>
      <c r="AL22" s="186">
        <f t="shared" ca="1" si="19"/>
        <v>0</v>
      </c>
      <c r="AM22" s="140">
        <v>7</v>
      </c>
      <c r="AN22" s="141" t="s">
        <v>464</v>
      </c>
    </row>
    <row r="23" spans="1:40" s="62" customFormat="1" ht="20.25" customHeight="1" x14ac:dyDescent="0.15">
      <c r="A23" s="140">
        <v>8</v>
      </c>
      <c r="B23" s="233" t="s">
        <v>495</v>
      </c>
      <c r="C23" s="250">
        <v>0</v>
      </c>
      <c r="D23" s="236">
        <f>生産者価格評価表!BD12</f>
        <v>0.26295853999999996</v>
      </c>
      <c r="E23" s="170">
        <f t="shared" si="0"/>
        <v>0</v>
      </c>
      <c r="F23" s="259">
        <f ca="1">OFFSET(投入係数表!$C$48,0,ROW()-16)</f>
        <v>0.36596970369164944</v>
      </c>
      <c r="G23" s="171">
        <f t="shared" ca="1" si="1"/>
        <v>0</v>
      </c>
      <c r="H23" s="335">
        <f ca="1">OFFSET(投入係数表!$C$43,0,ROW()-16)</f>
        <v>0.15548863980768374</v>
      </c>
      <c r="I23" s="172">
        <f t="shared" ca="1" si="2"/>
        <v>0</v>
      </c>
      <c r="J23" s="447"/>
      <c r="K23" s="173">
        <v>0</v>
      </c>
      <c r="L23" s="174">
        <f>生産者価格評価表!BD12</f>
        <v>0.26295853999999996</v>
      </c>
      <c r="M23" s="173">
        <f t="shared" si="3"/>
        <v>0</v>
      </c>
      <c r="N23" s="438"/>
      <c r="O23" s="152">
        <v>0</v>
      </c>
      <c r="P23" s="171">
        <f t="shared" ca="1" si="4"/>
        <v>0</v>
      </c>
      <c r="Q23" s="172">
        <f t="shared" ca="1" si="5"/>
        <v>0</v>
      </c>
      <c r="R23" s="176">
        <f>'雇用表(36部門）'!M14</f>
        <v>3.4693772629597421E-2</v>
      </c>
      <c r="S23" s="177">
        <f t="shared" si="6"/>
        <v>0</v>
      </c>
      <c r="T23" s="178">
        <f>'雇用表(36部門）'!N14</f>
        <v>2.7805677875299108E-2</v>
      </c>
      <c r="U23" s="179">
        <f t="shared" si="7"/>
        <v>0</v>
      </c>
      <c r="V23" s="173">
        <f t="shared" ca="1" si="8"/>
        <v>0</v>
      </c>
      <c r="W23" s="444"/>
      <c r="X23" s="441"/>
      <c r="Y23" s="180">
        <f>生産者価格評価表!BE12</f>
        <v>1.5350830488113682E-3</v>
      </c>
      <c r="Z23" s="173">
        <f t="shared" ca="1" si="9"/>
        <v>0</v>
      </c>
      <c r="AA23" s="181">
        <f>生産者価格評価表!BD12</f>
        <v>0.26295853999999996</v>
      </c>
      <c r="AB23" s="182">
        <f t="shared" ca="1" si="10"/>
        <v>0</v>
      </c>
      <c r="AC23" s="152">
        <f ca="1"/>
        <v>0</v>
      </c>
      <c r="AD23" s="171">
        <f t="shared" ca="1" si="11"/>
        <v>0</v>
      </c>
      <c r="AE23" s="172">
        <f t="shared" ca="1" si="12"/>
        <v>0</v>
      </c>
      <c r="AF23" s="183">
        <f t="shared" ca="1" si="13"/>
        <v>0</v>
      </c>
      <c r="AG23" s="184">
        <f t="shared" ca="1" si="14"/>
        <v>0</v>
      </c>
      <c r="AH23" s="175">
        <f t="shared" ca="1" si="15"/>
        <v>0</v>
      </c>
      <c r="AI23" s="171">
        <f t="shared" ca="1" si="16"/>
        <v>0</v>
      </c>
      <c r="AJ23" s="185">
        <f t="shared" ca="1" si="17"/>
        <v>0</v>
      </c>
      <c r="AK23" s="177">
        <f t="shared" ca="1" si="18"/>
        <v>0</v>
      </c>
      <c r="AL23" s="186">
        <f t="shared" ca="1" si="19"/>
        <v>0</v>
      </c>
      <c r="AM23" s="140">
        <v>8</v>
      </c>
      <c r="AN23" s="141" t="s">
        <v>495</v>
      </c>
    </row>
    <row r="24" spans="1:40" s="62" customFormat="1" ht="20.25" customHeight="1" x14ac:dyDescent="0.15">
      <c r="A24" s="140">
        <v>9</v>
      </c>
      <c r="B24" s="233" t="s">
        <v>466</v>
      </c>
      <c r="C24" s="250">
        <v>0</v>
      </c>
      <c r="D24" s="236">
        <f>生産者価格評価表!BD13</f>
        <v>4.0232110000000043E-2</v>
      </c>
      <c r="E24" s="170">
        <f t="shared" si="0"/>
        <v>0</v>
      </c>
      <c r="F24" s="259">
        <f ca="1">OFFSET(投入係数表!$C$48,0,ROW()-16)</f>
        <v>0.45607614278017783</v>
      </c>
      <c r="G24" s="171">
        <f t="shared" ca="1" si="1"/>
        <v>0</v>
      </c>
      <c r="H24" s="335">
        <f ca="1">OFFSET(投入係数表!$C$43,0,ROW()-16)</f>
        <v>9.3192674681956578E-2</v>
      </c>
      <c r="I24" s="172">
        <f t="shared" ca="1" si="2"/>
        <v>0</v>
      </c>
      <c r="J24" s="447"/>
      <c r="K24" s="173">
        <v>0</v>
      </c>
      <c r="L24" s="174">
        <f>生産者価格評価表!BD13</f>
        <v>4.0232110000000043E-2</v>
      </c>
      <c r="M24" s="173">
        <f t="shared" si="3"/>
        <v>0</v>
      </c>
      <c r="N24" s="438"/>
      <c r="O24" s="152">
        <v>0</v>
      </c>
      <c r="P24" s="171">
        <f t="shared" ca="1" si="4"/>
        <v>0</v>
      </c>
      <c r="Q24" s="172">
        <f t="shared" ca="1" si="5"/>
        <v>0</v>
      </c>
      <c r="R24" s="176">
        <f>'雇用表(36部門）'!M15</f>
        <v>2.8374560180044292E-2</v>
      </c>
      <c r="S24" s="177">
        <f t="shared" si="6"/>
        <v>0</v>
      </c>
      <c r="T24" s="178">
        <f>'雇用表(36部門）'!N15</f>
        <v>2.8374560180044292E-2</v>
      </c>
      <c r="U24" s="179">
        <f t="shared" si="7"/>
        <v>0</v>
      </c>
      <c r="V24" s="173">
        <f t="shared" ca="1" si="8"/>
        <v>0</v>
      </c>
      <c r="W24" s="444"/>
      <c r="X24" s="441"/>
      <c r="Y24" s="180">
        <f>生産者価格評価表!BE13</f>
        <v>6.7213965424678251E-3</v>
      </c>
      <c r="Z24" s="173">
        <f t="shared" ca="1" si="9"/>
        <v>0</v>
      </c>
      <c r="AA24" s="181">
        <f>生産者価格評価表!BD13</f>
        <v>4.0232110000000043E-2</v>
      </c>
      <c r="AB24" s="182">
        <f t="shared" ca="1" si="10"/>
        <v>0</v>
      </c>
      <c r="AC24" s="152">
        <f ca="1"/>
        <v>0</v>
      </c>
      <c r="AD24" s="171">
        <f t="shared" ca="1" si="11"/>
        <v>0</v>
      </c>
      <c r="AE24" s="172">
        <f t="shared" ca="1" si="12"/>
        <v>0</v>
      </c>
      <c r="AF24" s="183">
        <f t="shared" ca="1" si="13"/>
        <v>0</v>
      </c>
      <c r="AG24" s="184">
        <f t="shared" ca="1" si="14"/>
        <v>0</v>
      </c>
      <c r="AH24" s="175">
        <f t="shared" ca="1" si="15"/>
        <v>0</v>
      </c>
      <c r="AI24" s="171">
        <f t="shared" ca="1" si="16"/>
        <v>0</v>
      </c>
      <c r="AJ24" s="185">
        <f t="shared" ca="1" si="17"/>
        <v>0</v>
      </c>
      <c r="AK24" s="177">
        <f t="shared" ca="1" si="18"/>
        <v>0</v>
      </c>
      <c r="AL24" s="186">
        <f t="shared" ca="1" si="19"/>
        <v>0</v>
      </c>
      <c r="AM24" s="140">
        <v>9</v>
      </c>
      <c r="AN24" s="141" t="s">
        <v>466</v>
      </c>
    </row>
    <row r="25" spans="1:40" s="62" customFormat="1" ht="20.25" customHeight="1" x14ac:dyDescent="0.15">
      <c r="A25" s="140">
        <v>10</v>
      </c>
      <c r="B25" s="233" t="s">
        <v>517</v>
      </c>
      <c r="C25" s="250">
        <v>0</v>
      </c>
      <c r="D25" s="236">
        <f>生産者価格評価表!BD14</f>
        <v>6.5084290000000045E-2</v>
      </c>
      <c r="E25" s="170">
        <f t="shared" si="0"/>
        <v>0</v>
      </c>
      <c r="F25" s="259">
        <f ca="1">OFFSET(投入係数表!$C$48,0,ROW()-16)</f>
        <v>0.36744318442536572</v>
      </c>
      <c r="G25" s="171">
        <f t="shared" ca="1" si="1"/>
        <v>0</v>
      </c>
      <c r="H25" s="335">
        <f ca="1">OFFSET(投入係数表!$C$43,0,ROW()-16)</f>
        <v>8.5897542586890641E-2</v>
      </c>
      <c r="I25" s="172">
        <f t="shared" ca="1" si="2"/>
        <v>0</v>
      </c>
      <c r="J25" s="447"/>
      <c r="K25" s="173">
        <v>0</v>
      </c>
      <c r="L25" s="174">
        <f>生産者価格評価表!BD14</f>
        <v>6.5084290000000045E-2</v>
      </c>
      <c r="M25" s="173">
        <f t="shared" si="3"/>
        <v>0</v>
      </c>
      <c r="N25" s="438"/>
      <c r="O25" s="152">
        <v>0</v>
      </c>
      <c r="P25" s="171">
        <f t="shared" ca="1" si="4"/>
        <v>0</v>
      </c>
      <c r="Q25" s="172">
        <f t="shared" ca="1" si="5"/>
        <v>0</v>
      </c>
      <c r="R25" s="176">
        <f>'雇用表(36部門）'!M16</f>
        <v>1.1043854211791569E-2</v>
      </c>
      <c r="S25" s="177">
        <f t="shared" si="6"/>
        <v>0</v>
      </c>
      <c r="T25" s="178">
        <f>'雇用表(36部門）'!N16</f>
        <v>1.1043854211791569E-2</v>
      </c>
      <c r="U25" s="179">
        <f t="shared" si="7"/>
        <v>0</v>
      </c>
      <c r="V25" s="173">
        <f t="shared" ca="1" si="8"/>
        <v>0</v>
      </c>
      <c r="W25" s="444"/>
      <c r="X25" s="441"/>
      <c r="Y25" s="180">
        <f>生産者価格評価表!BE14</f>
        <v>2.1616453747111276E-2</v>
      </c>
      <c r="Z25" s="173">
        <f t="shared" ca="1" si="9"/>
        <v>0</v>
      </c>
      <c r="AA25" s="181">
        <f>生産者価格評価表!BD14</f>
        <v>6.5084290000000045E-2</v>
      </c>
      <c r="AB25" s="182">
        <f t="shared" ca="1" si="10"/>
        <v>0</v>
      </c>
      <c r="AC25" s="152">
        <f ca="1"/>
        <v>0</v>
      </c>
      <c r="AD25" s="171">
        <f t="shared" ca="1" si="11"/>
        <v>0</v>
      </c>
      <c r="AE25" s="172">
        <f t="shared" ca="1" si="12"/>
        <v>0</v>
      </c>
      <c r="AF25" s="183">
        <f t="shared" ca="1" si="13"/>
        <v>0</v>
      </c>
      <c r="AG25" s="184">
        <f t="shared" ca="1" si="14"/>
        <v>0</v>
      </c>
      <c r="AH25" s="175">
        <f t="shared" ca="1" si="15"/>
        <v>0</v>
      </c>
      <c r="AI25" s="171">
        <f t="shared" ca="1" si="16"/>
        <v>0</v>
      </c>
      <c r="AJ25" s="185">
        <f t="shared" ca="1" si="17"/>
        <v>0</v>
      </c>
      <c r="AK25" s="177">
        <f t="shared" ca="1" si="18"/>
        <v>0</v>
      </c>
      <c r="AL25" s="186">
        <f t="shared" ca="1" si="19"/>
        <v>0</v>
      </c>
      <c r="AM25" s="140">
        <v>10</v>
      </c>
      <c r="AN25" s="141" t="s">
        <v>517</v>
      </c>
    </row>
    <row r="26" spans="1:40" s="62" customFormat="1" ht="20.25" customHeight="1" x14ac:dyDescent="0.15">
      <c r="A26" s="140">
        <v>11</v>
      </c>
      <c r="B26" s="233" t="s">
        <v>518</v>
      </c>
      <c r="C26" s="250">
        <v>0</v>
      </c>
      <c r="D26" s="236">
        <f>生産者価格評価表!BD15</f>
        <v>0.37141497999999995</v>
      </c>
      <c r="E26" s="170">
        <f t="shared" si="0"/>
        <v>0</v>
      </c>
      <c r="F26" s="259">
        <f ca="1">OFFSET(投入係数表!$C$48,0,ROW()-16)</f>
        <v>0.46657708688631222</v>
      </c>
      <c r="G26" s="171">
        <f t="shared" ca="1" si="1"/>
        <v>0</v>
      </c>
      <c r="H26" s="335">
        <f ca="1">OFFSET(投入係数表!$C$43,0,ROW()-16)</f>
        <v>0.19328962059963001</v>
      </c>
      <c r="I26" s="172">
        <f t="shared" ca="1" si="2"/>
        <v>0</v>
      </c>
      <c r="J26" s="447"/>
      <c r="K26" s="173">
        <v>0</v>
      </c>
      <c r="L26" s="174">
        <f>生産者価格評価表!BD15</f>
        <v>0.37141497999999995</v>
      </c>
      <c r="M26" s="173">
        <f t="shared" si="3"/>
        <v>0</v>
      </c>
      <c r="N26" s="438"/>
      <c r="O26" s="152">
        <v>0</v>
      </c>
      <c r="P26" s="171">
        <f t="shared" ca="1" si="4"/>
        <v>0</v>
      </c>
      <c r="Q26" s="172">
        <f t="shared" ca="1" si="5"/>
        <v>0</v>
      </c>
      <c r="R26" s="176">
        <f>'雇用表(36部門）'!M17</f>
        <v>2.8445890245900159E-2</v>
      </c>
      <c r="S26" s="177">
        <f t="shared" si="6"/>
        <v>0</v>
      </c>
      <c r="T26" s="178">
        <f>'雇用表(36部門）'!N17</f>
        <v>2.6470764008353763E-2</v>
      </c>
      <c r="U26" s="179">
        <f t="shared" si="7"/>
        <v>0</v>
      </c>
      <c r="V26" s="173">
        <f t="shared" ca="1" si="8"/>
        <v>0</v>
      </c>
      <c r="W26" s="444"/>
      <c r="X26" s="441"/>
      <c r="Y26" s="180">
        <f>生産者価格評価表!BE15</f>
        <v>5.2622542827678238E-4</v>
      </c>
      <c r="Z26" s="173">
        <f t="shared" ca="1" si="9"/>
        <v>0</v>
      </c>
      <c r="AA26" s="181">
        <f>生産者価格評価表!BD15</f>
        <v>0.37141497999999995</v>
      </c>
      <c r="AB26" s="182">
        <f t="shared" ca="1" si="10"/>
        <v>0</v>
      </c>
      <c r="AC26" s="152">
        <f ca="1"/>
        <v>0</v>
      </c>
      <c r="AD26" s="171">
        <f t="shared" ca="1" si="11"/>
        <v>0</v>
      </c>
      <c r="AE26" s="172">
        <f t="shared" ca="1" si="12"/>
        <v>0</v>
      </c>
      <c r="AF26" s="183">
        <f t="shared" ca="1" si="13"/>
        <v>0</v>
      </c>
      <c r="AG26" s="184">
        <f t="shared" ca="1" si="14"/>
        <v>0</v>
      </c>
      <c r="AH26" s="175">
        <f t="shared" ca="1" si="15"/>
        <v>0</v>
      </c>
      <c r="AI26" s="171">
        <f t="shared" ca="1" si="16"/>
        <v>0</v>
      </c>
      <c r="AJ26" s="185">
        <f t="shared" ca="1" si="17"/>
        <v>0</v>
      </c>
      <c r="AK26" s="177">
        <f t="shared" ca="1" si="18"/>
        <v>0</v>
      </c>
      <c r="AL26" s="186">
        <f t="shared" ca="1" si="19"/>
        <v>0</v>
      </c>
      <c r="AM26" s="140">
        <v>11</v>
      </c>
      <c r="AN26" s="141" t="s">
        <v>518</v>
      </c>
    </row>
    <row r="27" spans="1:40" s="62" customFormat="1" ht="20.25" customHeight="1" x14ac:dyDescent="0.15">
      <c r="A27" s="140">
        <v>12</v>
      </c>
      <c r="B27" s="233" t="s">
        <v>519</v>
      </c>
      <c r="C27" s="250">
        <v>0</v>
      </c>
      <c r="D27" s="236">
        <f>生産者価格評価表!BD16</f>
        <v>9.9528689999999975E-2</v>
      </c>
      <c r="E27" s="170">
        <f t="shared" si="0"/>
        <v>0</v>
      </c>
      <c r="F27" s="259">
        <f ca="1">OFFSET(投入係数表!$C$48,0,ROW()-16)</f>
        <v>0.26612956423556644</v>
      </c>
      <c r="G27" s="171">
        <f t="shared" ca="1" si="1"/>
        <v>0</v>
      </c>
      <c r="H27" s="335">
        <f ca="1">OFFSET(投入係数表!$C$43,0,ROW()-16)</f>
        <v>0.10209361142346188</v>
      </c>
      <c r="I27" s="172">
        <f t="shared" ca="1" si="2"/>
        <v>0</v>
      </c>
      <c r="J27" s="447"/>
      <c r="K27" s="173">
        <v>0</v>
      </c>
      <c r="L27" s="174">
        <f>生産者価格評価表!BD16</f>
        <v>9.9528689999999975E-2</v>
      </c>
      <c r="M27" s="173">
        <f t="shared" si="3"/>
        <v>0</v>
      </c>
      <c r="N27" s="438"/>
      <c r="O27" s="152">
        <v>0</v>
      </c>
      <c r="P27" s="171">
        <f t="shared" ca="1" si="4"/>
        <v>0</v>
      </c>
      <c r="Q27" s="172">
        <f t="shared" ca="1" si="5"/>
        <v>0</v>
      </c>
      <c r="R27" s="176">
        <f>'雇用表(36部門）'!M18</f>
        <v>2.816951722819586E-2</v>
      </c>
      <c r="S27" s="177">
        <f t="shared" si="6"/>
        <v>0</v>
      </c>
      <c r="T27" s="178">
        <f>'雇用表(36部門）'!N18</f>
        <v>2.4542657798040924E-2</v>
      </c>
      <c r="U27" s="179">
        <f t="shared" si="7"/>
        <v>0</v>
      </c>
      <c r="V27" s="173">
        <f t="shared" ca="1" si="8"/>
        <v>0</v>
      </c>
      <c r="W27" s="444"/>
      <c r="X27" s="441"/>
      <c r="Y27" s="180">
        <f>生産者価格評価表!BE16</f>
        <v>-1.2199904579470788E-4</v>
      </c>
      <c r="Z27" s="173">
        <f t="shared" ca="1" si="9"/>
        <v>0</v>
      </c>
      <c r="AA27" s="181">
        <f>生産者価格評価表!BD16</f>
        <v>9.9528689999999975E-2</v>
      </c>
      <c r="AB27" s="182">
        <f t="shared" ca="1" si="10"/>
        <v>0</v>
      </c>
      <c r="AC27" s="152">
        <f ca="1"/>
        <v>0</v>
      </c>
      <c r="AD27" s="171">
        <f t="shared" ca="1" si="11"/>
        <v>0</v>
      </c>
      <c r="AE27" s="172">
        <f t="shared" ca="1" si="12"/>
        <v>0</v>
      </c>
      <c r="AF27" s="183">
        <f t="shared" ca="1" si="13"/>
        <v>0</v>
      </c>
      <c r="AG27" s="184">
        <f t="shared" ca="1" si="14"/>
        <v>0</v>
      </c>
      <c r="AH27" s="175">
        <f t="shared" ca="1" si="15"/>
        <v>0</v>
      </c>
      <c r="AI27" s="171">
        <f t="shared" ca="1" si="16"/>
        <v>0</v>
      </c>
      <c r="AJ27" s="185">
        <f t="shared" ca="1" si="17"/>
        <v>0</v>
      </c>
      <c r="AK27" s="177">
        <f t="shared" ca="1" si="18"/>
        <v>0</v>
      </c>
      <c r="AL27" s="186">
        <f t="shared" ca="1" si="19"/>
        <v>0</v>
      </c>
      <c r="AM27" s="140">
        <v>12</v>
      </c>
      <c r="AN27" s="141" t="s">
        <v>519</v>
      </c>
    </row>
    <row r="28" spans="1:40" s="62" customFormat="1" ht="20.25" customHeight="1" x14ac:dyDescent="0.15">
      <c r="A28" s="140">
        <v>13</v>
      </c>
      <c r="B28" s="233" t="s">
        <v>520</v>
      </c>
      <c r="C28" s="250">
        <v>0</v>
      </c>
      <c r="D28" s="236">
        <f>生産者価格評価表!BD17</f>
        <v>3.1123609999999968E-2</v>
      </c>
      <c r="E28" s="170">
        <f t="shared" si="0"/>
        <v>0</v>
      </c>
      <c r="F28" s="259">
        <f ca="1">OFFSET(投入係数表!$C$48,0,ROW()-16)</f>
        <v>0.24391619409855925</v>
      </c>
      <c r="G28" s="171">
        <f t="shared" ca="1" si="1"/>
        <v>0</v>
      </c>
      <c r="H28" s="335">
        <f ca="1">OFFSET(投入係数表!$C$43,0,ROW()-16)</f>
        <v>0.14191105113159569</v>
      </c>
      <c r="I28" s="172">
        <f t="shared" ca="1" si="2"/>
        <v>0</v>
      </c>
      <c r="J28" s="447"/>
      <c r="K28" s="173">
        <v>0</v>
      </c>
      <c r="L28" s="174">
        <f>生産者価格評価表!BD17</f>
        <v>3.1123609999999968E-2</v>
      </c>
      <c r="M28" s="173">
        <f t="shared" si="3"/>
        <v>0</v>
      </c>
      <c r="N28" s="438"/>
      <c r="O28" s="152">
        <v>0</v>
      </c>
      <c r="P28" s="171">
        <f t="shared" ca="1" si="4"/>
        <v>0</v>
      </c>
      <c r="Q28" s="172">
        <f t="shared" ca="1" si="5"/>
        <v>0</v>
      </c>
      <c r="R28" s="176">
        <f>'雇用表(36部門）'!M19</f>
        <v>4.2460979048524639E-2</v>
      </c>
      <c r="S28" s="177">
        <f t="shared" si="6"/>
        <v>0</v>
      </c>
      <c r="T28" s="178">
        <f>'雇用表(36部門）'!N19</f>
        <v>4.2460979048524639E-2</v>
      </c>
      <c r="U28" s="179">
        <f t="shared" si="7"/>
        <v>0</v>
      </c>
      <c r="V28" s="173">
        <f t="shared" ca="1" si="8"/>
        <v>0</v>
      </c>
      <c r="W28" s="444"/>
      <c r="X28" s="441"/>
      <c r="Y28" s="180">
        <f>生産者価格評価表!BE17</f>
        <v>6.0413067680824674E-4</v>
      </c>
      <c r="Z28" s="173">
        <f t="shared" ca="1" si="9"/>
        <v>0</v>
      </c>
      <c r="AA28" s="181">
        <f>生産者価格評価表!BD17</f>
        <v>3.1123609999999968E-2</v>
      </c>
      <c r="AB28" s="182">
        <f t="shared" ca="1" si="10"/>
        <v>0</v>
      </c>
      <c r="AC28" s="152">
        <f ca="1"/>
        <v>0</v>
      </c>
      <c r="AD28" s="171">
        <f t="shared" ca="1" si="11"/>
        <v>0</v>
      </c>
      <c r="AE28" s="172">
        <f t="shared" ca="1" si="12"/>
        <v>0</v>
      </c>
      <c r="AF28" s="183">
        <f t="shared" ca="1" si="13"/>
        <v>0</v>
      </c>
      <c r="AG28" s="184">
        <f t="shared" ca="1" si="14"/>
        <v>0</v>
      </c>
      <c r="AH28" s="175">
        <f t="shared" ca="1" si="15"/>
        <v>0</v>
      </c>
      <c r="AI28" s="171">
        <f t="shared" ca="1" si="16"/>
        <v>0</v>
      </c>
      <c r="AJ28" s="185">
        <f t="shared" ca="1" si="17"/>
        <v>0</v>
      </c>
      <c r="AK28" s="177">
        <f t="shared" ca="1" si="18"/>
        <v>0</v>
      </c>
      <c r="AL28" s="186">
        <f t="shared" ca="1" si="19"/>
        <v>0</v>
      </c>
      <c r="AM28" s="140">
        <v>13</v>
      </c>
      <c r="AN28" s="141" t="s">
        <v>520</v>
      </c>
    </row>
    <row r="29" spans="1:40" s="62" customFormat="1" ht="20.25" customHeight="1" x14ac:dyDescent="0.15">
      <c r="A29" s="140">
        <v>14</v>
      </c>
      <c r="B29" s="233" t="s">
        <v>521</v>
      </c>
      <c r="C29" s="250">
        <v>0</v>
      </c>
      <c r="D29" s="236">
        <f>生産者価格評価表!BD18</f>
        <v>0.16088689</v>
      </c>
      <c r="E29" s="170">
        <f t="shared" si="0"/>
        <v>0</v>
      </c>
      <c r="F29" s="259">
        <f ca="1">OFFSET(投入係数表!$C$48,0,ROW()-16)</f>
        <v>0.43961915576410732</v>
      </c>
      <c r="G29" s="171">
        <f t="shared" ca="1" si="1"/>
        <v>0</v>
      </c>
      <c r="H29" s="335">
        <f ca="1">OFFSET(投入係数表!$C$43,0,ROW()-16)</f>
        <v>0.28776128607326917</v>
      </c>
      <c r="I29" s="172">
        <f t="shared" ca="1" si="2"/>
        <v>0</v>
      </c>
      <c r="J29" s="447"/>
      <c r="K29" s="173">
        <v>0</v>
      </c>
      <c r="L29" s="174">
        <f>生産者価格評価表!BD18</f>
        <v>0.16088689</v>
      </c>
      <c r="M29" s="173">
        <f t="shared" si="3"/>
        <v>0</v>
      </c>
      <c r="N29" s="438"/>
      <c r="O29" s="152">
        <v>0</v>
      </c>
      <c r="P29" s="171">
        <f t="shared" ca="1" si="4"/>
        <v>0</v>
      </c>
      <c r="Q29" s="172">
        <f t="shared" ca="1" si="5"/>
        <v>0</v>
      </c>
      <c r="R29" s="176">
        <f>'雇用表(36部門）'!M20</f>
        <v>5.4728372846644668E-2</v>
      </c>
      <c r="S29" s="177">
        <f t="shared" si="6"/>
        <v>0</v>
      </c>
      <c r="T29" s="178">
        <f>'雇用表(36部門）'!N20</f>
        <v>5.022506137234295E-2</v>
      </c>
      <c r="U29" s="179">
        <f t="shared" si="7"/>
        <v>0</v>
      </c>
      <c r="V29" s="173">
        <f t="shared" ca="1" si="8"/>
        <v>0</v>
      </c>
      <c r="W29" s="444"/>
      <c r="X29" s="441"/>
      <c r="Y29" s="180">
        <f>生産者価格評価表!BE18</f>
        <v>8.453684750304581E-4</v>
      </c>
      <c r="Z29" s="173">
        <f t="shared" ca="1" si="9"/>
        <v>0</v>
      </c>
      <c r="AA29" s="181">
        <f>生産者価格評価表!BD18</f>
        <v>0.16088689</v>
      </c>
      <c r="AB29" s="182">
        <f t="shared" ca="1" si="10"/>
        <v>0</v>
      </c>
      <c r="AC29" s="152">
        <f ca="1"/>
        <v>0</v>
      </c>
      <c r="AD29" s="171">
        <f t="shared" ca="1" si="11"/>
        <v>0</v>
      </c>
      <c r="AE29" s="172">
        <f t="shared" ca="1" si="12"/>
        <v>0</v>
      </c>
      <c r="AF29" s="183">
        <f t="shared" ca="1" si="13"/>
        <v>0</v>
      </c>
      <c r="AG29" s="184">
        <f t="shared" ca="1" si="14"/>
        <v>0</v>
      </c>
      <c r="AH29" s="175">
        <f t="shared" ca="1" si="15"/>
        <v>0</v>
      </c>
      <c r="AI29" s="171">
        <f t="shared" ca="1" si="16"/>
        <v>0</v>
      </c>
      <c r="AJ29" s="185">
        <f t="shared" ca="1" si="17"/>
        <v>0</v>
      </c>
      <c r="AK29" s="177">
        <f t="shared" ca="1" si="18"/>
        <v>0</v>
      </c>
      <c r="AL29" s="186">
        <f t="shared" ca="1" si="19"/>
        <v>0</v>
      </c>
      <c r="AM29" s="140">
        <v>14</v>
      </c>
      <c r="AN29" s="141" t="s">
        <v>521</v>
      </c>
    </row>
    <row r="30" spans="1:40" s="62" customFormat="1" ht="20.25" customHeight="1" x14ac:dyDescent="0.15">
      <c r="A30" s="140">
        <v>15</v>
      </c>
      <c r="B30" s="233" t="s">
        <v>522</v>
      </c>
      <c r="C30" s="250">
        <v>0</v>
      </c>
      <c r="D30" s="236">
        <f>生産者価格評価表!BD19</f>
        <v>8.3737610000000018E-2</v>
      </c>
      <c r="E30" s="170">
        <f t="shared" si="0"/>
        <v>0</v>
      </c>
      <c r="F30" s="259">
        <f ca="1">OFFSET(投入係数表!$C$48,0,ROW()-16)</f>
        <v>0.47500408549315953</v>
      </c>
      <c r="G30" s="171">
        <f t="shared" ca="1" si="1"/>
        <v>0</v>
      </c>
      <c r="H30" s="335">
        <f ca="1">OFFSET(投入係数表!$C$43,0,ROW()-16)</f>
        <v>0.24053314496832068</v>
      </c>
      <c r="I30" s="172">
        <f t="shared" ca="1" si="2"/>
        <v>0</v>
      </c>
      <c r="J30" s="447"/>
      <c r="K30" s="173">
        <v>0</v>
      </c>
      <c r="L30" s="174">
        <f>生産者価格評価表!BD19</f>
        <v>8.3737610000000018E-2</v>
      </c>
      <c r="M30" s="173">
        <f t="shared" si="3"/>
        <v>0</v>
      </c>
      <c r="N30" s="438"/>
      <c r="O30" s="152">
        <v>0</v>
      </c>
      <c r="P30" s="171">
        <f t="shared" ca="1" si="4"/>
        <v>0</v>
      </c>
      <c r="Q30" s="172">
        <f t="shared" ca="1" si="5"/>
        <v>0</v>
      </c>
      <c r="R30" s="176">
        <f>'雇用表(36部門）'!M21</f>
        <v>3.5010406658964752E-2</v>
      </c>
      <c r="S30" s="177">
        <f t="shared" si="6"/>
        <v>0</v>
      </c>
      <c r="T30" s="178">
        <f>'雇用表(36部門）'!N21</f>
        <v>3.4002543597778226E-2</v>
      </c>
      <c r="U30" s="179">
        <f t="shared" si="7"/>
        <v>0</v>
      </c>
      <c r="V30" s="173">
        <f t="shared" ca="1" si="8"/>
        <v>0</v>
      </c>
      <c r="W30" s="444"/>
      <c r="X30" s="441"/>
      <c r="Y30" s="180">
        <f>生産者価格評価表!BE19</f>
        <v>4.3098517902079547E-4</v>
      </c>
      <c r="Z30" s="173">
        <f t="shared" ca="1" si="9"/>
        <v>0</v>
      </c>
      <c r="AA30" s="181">
        <f>生産者価格評価表!BD19</f>
        <v>8.3737610000000018E-2</v>
      </c>
      <c r="AB30" s="182">
        <f t="shared" ca="1" si="10"/>
        <v>0</v>
      </c>
      <c r="AC30" s="152">
        <f ca="1"/>
        <v>0</v>
      </c>
      <c r="AD30" s="171">
        <f t="shared" ca="1" si="11"/>
        <v>0</v>
      </c>
      <c r="AE30" s="172">
        <f t="shared" ca="1" si="12"/>
        <v>0</v>
      </c>
      <c r="AF30" s="183">
        <f t="shared" ca="1" si="13"/>
        <v>0</v>
      </c>
      <c r="AG30" s="184">
        <f t="shared" ca="1" si="14"/>
        <v>0</v>
      </c>
      <c r="AH30" s="175">
        <f t="shared" ca="1" si="15"/>
        <v>0</v>
      </c>
      <c r="AI30" s="171">
        <f t="shared" ca="1" si="16"/>
        <v>0</v>
      </c>
      <c r="AJ30" s="185">
        <f t="shared" ca="1" si="17"/>
        <v>0</v>
      </c>
      <c r="AK30" s="177">
        <f t="shared" ca="1" si="18"/>
        <v>0</v>
      </c>
      <c r="AL30" s="186">
        <f t="shared" ca="1" si="19"/>
        <v>0</v>
      </c>
      <c r="AM30" s="140">
        <v>15</v>
      </c>
      <c r="AN30" s="141" t="s">
        <v>522</v>
      </c>
    </row>
    <row r="31" spans="1:40" s="62" customFormat="1" ht="20.25" customHeight="1" x14ac:dyDescent="0.15">
      <c r="A31" s="414">
        <v>16</v>
      </c>
      <c r="B31" s="233" t="s">
        <v>496</v>
      </c>
      <c r="C31" s="250">
        <v>0</v>
      </c>
      <c r="D31" s="236">
        <f>生産者価格評価表!BD20</f>
        <v>4.4912419999999953E-2</v>
      </c>
      <c r="E31" s="170">
        <f t="shared" si="0"/>
        <v>0</v>
      </c>
      <c r="F31" s="259">
        <f ca="1">OFFSET(投入係数表!$C$48,0,ROW()-16)</f>
        <v>0.37517244208523626</v>
      </c>
      <c r="G31" s="171">
        <f t="shared" ca="1" si="1"/>
        <v>0</v>
      </c>
      <c r="H31" s="335">
        <f ca="1">OFFSET(投入係数表!$C$43,0,ROW()-16)</f>
        <v>0.24120632335311373</v>
      </c>
      <c r="I31" s="172">
        <f t="shared" ca="1" si="2"/>
        <v>0</v>
      </c>
      <c r="J31" s="447"/>
      <c r="K31" s="173">
        <v>0</v>
      </c>
      <c r="L31" s="174">
        <f>生産者価格評価表!BD20</f>
        <v>4.4912419999999953E-2</v>
      </c>
      <c r="M31" s="173">
        <f t="shared" si="3"/>
        <v>0</v>
      </c>
      <c r="N31" s="438"/>
      <c r="O31" s="152">
        <v>0</v>
      </c>
      <c r="P31" s="171">
        <f t="shared" ca="1" si="4"/>
        <v>0</v>
      </c>
      <c r="Q31" s="172">
        <f t="shared" ca="1" si="5"/>
        <v>0</v>
      </c>
      <c r="R31" s="176">
        <f>'雇用表(36部門）'!M22</f>
        <v>3.3597150196514727E-2</v>
      </c>
      <c r="S31" s="177">
        <f t="shared" si="6"/>
        <v>0</v>
      </c>
      <c r="T31" s="178">
        <f>'雇用表(36部門）'!N22</f>
        <v>3.3104867085904342E-2</v>
      </c>
      <c r="U31" s="179">
        <f t="shared" si="7"/>
        <v>0</v>
      </c>
      <c r="V31" s="173">
        <f t="shared" ca="1" si="8"/>
        <v>0</v>
      </c>
      <c r="W31" s="444"/>
      <c r="X31" s="441"/>
      <c r="Y31" s="180">
        <f>生産者価格評価表!BE20</f>
        <v>5.0032089695881772E-4</v>
      </c>
      <c r="Z31" s="173">
        <f t="shared" ca="1" si="9"/>
        <v>0</v>
      </c>
      <c r="AA31" s="181">
        <f>生産者価格評価表!BD20</f>
        <v>4.4912419999999953E-2</v>
      </c>
      <c r="AB31" s="182">
        <f t="shared" ca="1" si="10"/>
        <v>0</v>
      </c>
      <c r="AC31" s="152">
        <f ca="1"/>
        <v>0</v>
      </c>
      <c r="AD31" s="171">
        <f t="shared" ca="1" si="11"/>
        <v>0</v>
      </c>
      <c r="AE31" s="172">
        <f t="shared" ca="1" si="12"/>
        <v>0</v>
      </c>
      <c r="AF31" s="183">
        <f t="shared" ca="1" si="13"/>
        <v>0</v>
      </c>
      <c r="AG31" s="184">
        <f t="shared" ca="1" si="14"/>
        <v>0</v>
      </c>
      <c r="AH31" s="175">
        <f t="shared" ca="1" si="15"/>
        <v>0</v>
      </c>
      <c r="AI31" s="171">
        <f t="shared" ca="1" si="16"/>
        <v>0</v>
      </c>
      <c r="AJ31" s="185">
        <f t="shared" ca="1" si="17"/>
        <v>0</v>
      </c>
      <c r="AK31" s="177">
        <f t="shared" ca="1" si="18"/>
        <v>0</v>
      </c>
      <c r="AL31" s="186">
        <f t="shared" ca="1" si="19"/>
        <v>0</v>
      </c>
      <c r="AM31" s="140" t="s">
        <v>341</v>
      </c>
      <c r="AN31" s="141" t="s">
        <v>496</v>
      </c>
    </row>
    <row r="32" spans="1:40" s="62" customFormat="1" ht="20.25" customHeight="1" x14ac:dyDescent="0.15">
      <c r="A32" s="140">
        <v>17</v>
      </c>
      <c r="B32" s="233" t="s">
        <v>497</v>
      </c>
      <c r="C32" s="250">
        <v>0</v>
      </c>
      <c r="D32" s="236">
        <f>生産者価格評価表!BD21</f>
        <v>3.3113590000000026E-2</v>
      </c>
      <c r="E32" s="170">
        <f t="shared" si="0"/>
        <v>0</v>
      </c>
      <c r="F32" s="259">
        <f ca="1">OFFSET(投入係数表!$C$48,0,ROW()-16)</f>
        <v>0.3707317954542253</v>
      </c>
      <c r="G32" s="171">
        <f t="shared" ca="1" si="1"/>
        <v>0</v>
      </c>
      <c r="H32" s="335">
        <f ca="1">OFFSET(投入係数表!$C$43,0,ROW()-16)</f>
        <v>0.19758315978074087</v>
      </c>
      <c r="I32" s="172">
        <f t="shared" ca="1" si="2"/>
        <v>0</v>
      </c>
      <c r="J32" s="447"/>
      <c r="K32" s="173">
        <v>0</v>
      </c>
      <c r="L32" s="174">
        <f>生産者価格評価表!BD21</f>
        <v>3.3113590000000026E-2</v>
      </c>
      <c r="M32" s="173">
        <f t="shared" si="3"/>
        <v>0</v>
      </c>
      <c r="N32" s="438"/>
      <c r="O32" s="152">
        <v>0</v>
      </c>
      <c r="P32" s="171">
        <f t="shared" ca="1" si="4"/>
        <v>0</v>
      </c>
      <c r="Q32" s="172">
        <f t="shared" ca="1" si="5"/>
        <v>0</v>
      </c>
      <c r="R32" s="176">
        <f>'雇用表(36部門）'!M23</f>
        <v>5.9859566842944793E-2</v>
      </c>
      <c r="S32" s="177">
        <f t="shared" si="6"/>
        <v>0</v>
      </c>
      <c r="T32" s="178">
        <f>'雇用表(36部門）'!N23</f>
        <v>5.9512495684578469E-2</v>
      </c>
      <c r="U32" s="179">
        <f t="shared" si="7"/>
        <v>0</v>
      </c>
      <c r="V32" s="173">
        <f t="shared" ca="1" si="8"/>
        <v>0</v>
      </c>
      <c r="W32" s="444"/>
      <c r="X32" s="441"/>
      <c r="Y32" s="180">
        <f>生産者価格評価表!BE21</f>
        <v>1.1624666609314943E-2</v>
      </c>
      <c r="Z32" s="173">
        <f t="shared" ca="1" si="9"/>
        <v>0</v>
      </c>
      <c r="AA32" s="181">
        <f>生産者価格評価表!BD21</f>
        <v>3.3113590000000026E-2</v>
      </c>
      <c r="AB32" s="182">
        <f t="shared" ca="1" si="10"/>
        <v>0</v>
      </c>
      <c r="AC32" s="152">
        <f ca="1"/>
        <v>0</v>
      </c>
      <c r="AD32" s="171">
        <f t="shared" ca="1" si="11"/>
        <v>0</v>
      </c>
      <c r="AE32" s="172">
        <f t="shared" ca="1" si="12"/>
        <v>0</v>
      </c>
      <c r="AF32" s="183">
        <f t="shared" ca="1" si="13"/>
        <v>0</v>
      </c>
      <c r="AG32" s="184">
        <f t="shared" ca="1" si="14"/>
        <v>0</v>
      </c>
      <c r="AH32" s="175">
        <f t="shared" ca="1" si="15"/>
        <v>0</v>
      </c>
      <c r="AI32" s="171">
        <f t="shared" ca="1" si="16"/>
        <v>0</v>
      </c>
      <c r="AJ32" s="185">
        <f t="shared" ca="1" si="17"/>
        <v>0</v>
      </c>
      <c r="AK32" s="177">
        <f t="shared" ca="1" si="18"/>
        <v>0</v>
      </c>
      <c r="AL32" s="186">
        <f t="shared" ca="1" si="19"/>
        <v>0</v>
      </c>
      <c r="AM32" s="140">
        <v>17</v>
      </c>
      <c r="AN32" s="141" t="s">
        <v>497</v>
      </c>
    </row>
    <row r="33" spans="1:40" s="62" customFormat="1" ht="20.25" customHeight="1" x14ac:dyDescent="0.15">
      <c r="A33" s="140">
        <v>18</v>
      </c>
      <c r="B33" s="233" t="s">
        <v>498</v>
      </c>
      <c r="C33" s="250">
        <v>0</v>
      </c>
      <c r="D33" s="236">
        <f>生産者価格評価表!BD22</f>
        <v>4.5116330000000038E-2</v>
      </c>
      <c r="E33" s="170">
        <f t="shared" si="0"/>
        <v>0</v>
      </c>
      <c r="F33" s="259">
        <f ca="1">OFFSET(投入係数表!$C$48,0,ROW()-16)</f>
        <v>0.34879834363625112</v>
      </c>
      <c r="G33" s="171">
        <f t="shared" ca="1" si="1"/>
        <v>0</v>
      </c>
      <c r="H33" s="335">
        <f ca="1">OFFSET(投入係数表!$C$43,0,ROW()-16)</f>
        <v>0.21252403427989192</v>
      </c>
      <c r="I33" s="172">
        <f t="shared" ca="1" si="2"/>
        <v>0</v>
      </c>
      <c r="J33" s="447"/>
      <c r="K33" s="173">
        <v>0</v>
      </c>
      <c r="L33" s="174">
        <f>生産者価格評価表!BD22</f>
        <v>4.5116330000000038E-2</v>
      </c>
      <c r="M33" s="173">
        <f t="shared" si="3"/>
        <v>0</v>
      </c>
      <c r="N33" s="438"/>
      <c r="O33" s="152">
        <v>0</v>
      </c>
      <c r="P33" s="171">
        <f t="shared" ca="1" si="4"/>
        <v>0</v>
      </c>
      <c r="Q33" s="172">
        <f t="shared" ca="1" si="5"/>
        <v>0</v>
      </c>
      <c r="R33" s="176">
        <f>'雇用表(36部門）'!M24</f>
        <v>4.007560457862009E-2</v>
      </c>
      <c r="S33" s="177">
        <f t="shared" si="6"/>
        <v>0</v>
      </c>
      <c r="T33" s="178">
        <f>'雇用表(36部門）'!N24</f>
        <v>4.007560457862009E-2</v>
      </c>
      <c r="U33" s="179">
        <f t="shared" si="7"/>
        <v>0</v>
      </c>
      <c r="V33" s="173">
        <f t="shared" ca="1" si="8"/>
        <v>0</v>
      </c>
      <c r="W33" s="444"/>
      <c r="X33" s="441"/>
      <c r="Y33" s="180">
        <f>生産者価格評価表!BE22</f>
        <v>1.177154958684787E-2</v>
      </c>
      <c r="Z33" s="173">
        <f t="shared" ca="1" si="9"/>
        <v>0</v>
      </c>
      <c r="AA33" s="181">
        <f>生産者価格評価表!BD22</f>
        <v>4.5116330000000038E-2</v>
      </c>
      <c r="AB33" s="182">
        <f t="shared" ca="1" si="10"/>
        <v>0</v>
      </c>
      <c r="AC33" s="152">
        <f ca="1"/>
        <v>0</v>
      </c>
      <c r="AD33" s="171">
        <f t="shared" ca="1" si="11"/>
        <v>0</v>
      </c>
      <c r="AE33" s="172">
        <f t="shared" ca="1" si="12"/>
        <v>0</v>
      </c>
      <c r="AF33" s="183">
        <f t="shared" ca="1" si="13"/>
        <v>0</v>
      </c>
      <c r="AG33" s="184">
        <f t="shared" ca="1" si="14"/>
        <v>0</v>
      </c>
      <c r="AH33" s="175">
        <f t="shared" ca="1" si="15"/>
        <v>0</v>
      </c>
      <c r="AI33" s="171">
        <f t="shared" ca="1" si="16"/>
        <v>0</v>
      </c>
      <c r="AJ33" s="185">
        <f t="shared" ca="1" si="17"/>
        <v>0</v>
      </c>
      <c r="AK33" s="177">
        <f t="shared" ca="1" si="18"/>
        <v>0</v>
      </c>
      <c r="AL33" s="186">
        <f t="shared" ca="1" si="19"/>
        <v>0</v>
      </c>
      <c r="AM33" s="140">
        <v>18</v>
      </c>
      <c r="AN33" s="141" t="s">
        <v>498</v>
      </c>
    </row>
    <row r="34" spans="1:40" s="62" customFormat="1" ht="20.25" customHeight="1" x14ac:dyDescent="0.15">
      <c r="A34" s="140">
        <v>19</v>
      </c>
      <c r="B34" s="233" t="s">
        <v>470</v>
      </c>
      <c r="C34" s="250">
        <v>0</v>
      </c>
      <c r="D34" s="236">
        <f>生産者価格評価表!BD23</f>
        <v>0.13206808999999997</v>
      </c>
      <c r="E34" s="170">
        <f t="shared" si="0"/>
        <v>0</v>
      </c>
      <c r="F34" s="259">
        <f ca="1">OFFSET(投入係数表!$C$48,0,ROW()-16)</f>
        <v>0.1916235475493841</v>
      </c>
      <c r="G34" s="171">
        <f t="shared" ca="1" si="1"/>
        <v>0</v>
      </c>
      <c r="H34" s="335">
        <f ca="1">OFFSET(投入係数表!$C$43,0,ROW()-16)</f>
        <v>8.4870581264239409E-2</v>
      </c>
      <c r="I34" s="172">
        <f t="shared" ca="1" si="2"/>
        <v>0</v>
      </c>
      <c r="J34" s="447"/>
      <c r="K34" s="173">
        <v>0</v>
      </c>
      <c r="L34" s="174">
        <f>生産者価格評価表!BD23</f>
        <v>0.13206808999999997</v>
      </c>
      <c r="M34" s="173">
        <f t="shared" si="3"/>
        <v>0</v>
      </c>
      <c r="N34" s="438"/>
      <c r="O34" s="152">
        <v>0</v>
      </c>
      <c r="P34" s="171">
        <f t="shared" ca="1" si="4"/>
        <v>0</v>
      </c>
      <c r="Q34" s="172">
        <f t="shared" ca="1" si="5"/>
        <v>0</v>
      </c>
      <c r="R34" s="176">
        <f>'雇用表(36部門）'!M25</f>
        <v>1.1507634753589444E-2</v>
      </c>
      <c r="S34" s="177">
        <f t="shared" si="6"/>
        <v>0</v>
      </c>
      <c r="T34" s="178">
        <f>'雇用表(36部門）'!N25</f>
        <v>1.1278369536776287E-2</v>
      </c>
      <c r="U34" s="179">
        <f t="shared" si="7"/>
        <v>0</v>
      </c>
      <c r="V34" s="173">
        <f t="shared" ca="1" si="8"/>
        <v>0</v>
      </c>
      <c r="W34" s="444"/>
      <c r="X34" s="441"/>
      <c r="Y34" s="180">
        <f>生産者価格評価表!BE23</f>
        <v>2.0841895405823929E-2</v>
      </c>
      <c r="Z34" s="173">
        <f t="shared" ca="1" si="9"/>
        <v>0</v>
      </c>
      <c r="AA34" s="181">
        <f>生産者価格評価表!BD23</f>
        <v>0.13206808999999997</v>
      </c>
      <c r="AB34" s="182">
        <f t="shared" ca="1" si="10"/>
        <v>0</v>
      </c>
      <c r="AC34" s="152">
        <f ca="1"/>
        <v>0</v>
      </c>
      <c r="AD34" s="171">
        <f t="shared" ca="1" si="11"/>
        <v>0</v>
      </c>
      <c r="AE34" s="172">
        <f t="shared" ca="1" si="12"/>
        <v>0</v>
      </c>
      <c r="AF34" s="183">
        <f t="shared" ca="1" si="13"/>
        <v>0</v>
      </c>
      <c r="AG34" s="184">
        <f t="shared" ca="1" si="14"/>
        <v>0</v>
      </c>
      <c r="AH34" s="175">
        <f t="shared" ca="1" si="15"/>
        <v>0</v>
      </c>
      <c r="AI34" s="171">
        <f t="shared" ca="1" si="16"/>
        <v>0</v>
      </c>
      <c r="AJ34" s="185">
        <f t="shared" ca="1" si="17"/>
        <v>0</v>
      </c>
      <c r="AK34" s="177">
        <f t="shared" ca="1" si="18"/>
        <v>0</v>
      </c>
      <c r="AL34" s="186">
        <f t="shared" ca="1" si="19"/>
        <v>0</v>
      </c>
      <c r="AM34" s="140">
        <v>19</v>
      </c>
      <c r="AN34" s="141" t="s">
        <v>470</v>
      </c>
    </row>
    <row r="35" spans="1:40" s="62" customFormat="1" ht="20.25" customHeight="1" x14ac:dyDescent="0.15">
      <c r="A35" s="140">
        <v>20</v>
      </c>
      <c r="B35" s="233" t="s">
        <v>499</v>
      </c>
      <c r="C35" s="250">
        <v>0</v>
      </c>
      <c r="D35" s="236">
        <f>生産者価格評価表!BD24</f>
        <v>0.16970704999999997</v>
      </c>
      <c r="E35" s="170">
        <f t="shared" si="0"/>
        <v>0</v>
      </c>
      <c r="F35" s="259">
        <f ca="1">OFFSET(投入係数表!$C$48,0,ROW()-16)</f>
        <v>0.38076152128151181</v>
      </c>
      <c r="G35" s="171">
        <f t="shared" ca="1" si="1"/>
        <v>0</v>
      </c>
      <c r="H35" s="335">
        <f ca="1">OFFSET(投入係数表!$C$43,0,ROW()-16)</f>
        <v>0.24092687067036461</v>
      </c>
      <c r="I35" s="172">
        <f t="shared" ca="1" si="2"/>
        <v>0</v>
      </c>
      <c r="J35" s="447"/>
      <c r="K35" s="173">
        <v>0</v>
      </c>
      <c r="L35" s="174">
        <f>生産者価格評価表!BD24</f>
        <v>0.16970704999999997</v>
      </c>
      <c r="M35" s="173">
        <f t="shared" si="3"/>
        <v>0</v>
      </c>
      <c r="N35" s="438"/>
      <c r="O35" s="152">
        <v>0</v>
      </c>
      <c r="P35" s="171">
        <f t="shared" ca="1" si="4"/>
        <v>0</v>
      </c>
      <c r="Q35" s="172">
        <f t="shared" ca="1" si="5"/>
        <v>0</v>
      </c>
      <c r="R35" s="176">
        <f>'雇用表(36部門）'!M26</f>
        <v>8.2218122750156553E-2</v>
      </c>
      <c r="S35" s="177">
        <f t="shared" si="6"/>
        <v>0</v>
      </c>
      <c r="T35" s="178">
        <f>'雇用表(36部門）'!N26</f>
        <v>7.046501989846253E-2</v>
      </c>
      <c r="U35" s="179">
        <f t="shared" si="7"/>
        <v>0</v>
      </c>
      <c r="V35" s="173">
        <f t="shared" ca="1" si="8"/>
        <v>0</v>
      </c>
      <c r="W35" s="444"/>
      <c r="X35" s="441"/>
      <c r="Y35" s="180">
        <f>生産者価格評価表!BE24</f>
        <v>1.4072024278736444E-2</v>
      </c>
      <c r="Z35" s="173">
        <f t="shared" ca="1" si="9"/>
        <v>0</v>
      </c>
      <c r="AA35" s="181">
        <f>生産者価格評価表!BD24</f>
        <v>0.16970704999999997</v>
      </c>
      <c r="AB35" s="182">
        <f t="shared" ca="1" si="10"/>
        <v>0</v>
      </c>
      <c r="AC35" s="152">
        <f ca="1"/>
        <v>0</v>
      </c>
      <c r="AD35" s="171">
        <f t="shared" ca="1" si="11"/>
        <v>0</v>
      </c>
      <c r="AE35" s="172">
        <f t="shared" ca="1" si="12"/>
        <v>0</v>
      </c>
      <c r="AF35" s="183">
        <f t="shared" ca="1" si="13"/>
        <v>0</v>
      </c>
      <c r="AG35" s="184">
        <f t="shared" ca="1" si="14"/>
        <v>0</v>
      </c>
      <c r="AH35" s="175">
        <f t="shared" ca="1" si="15"/>
        <v>0</v>
      </c>
      <c r="AI35" s="171">
        <f t="shared" ca="1" si="16"/>
        <v>0</v>
      </c>
      <c r="AJ35" s="185">
        <f t="shared" ca="1" si="17"/>
        <v>0</v>
      </c>
      <c r="AK35" s="177">
        <f t="shared" ca="1" si="18"/>
        <v>0</v>
      </c>
      <c r="AL35" s="186">
        <f t="shared" ca="1" si="19"/>
        <v>0</v>
      </c>
      <c r="AM35" s="140">
        <v>20</v>
      </c>
      <c r="AN35" s="141" t="s">
        <v>499</v>
      </c>
    </row>
    <row r="36" spans="1:40" s="62" customFormat="1" ht="20.25" customHeight="1" x14ac:dyDescent="0.15">
      <c r="A36" s="140">
        <v>21</v>
      </c>
      <c r="B36" s="233" t="s">
        <v>472</v>
      </c>
      <c r="C36" s="250">
        <v>0</v>
      </c>
      <c r="D36" s="236">
        <f>生産者価格評価表!BD25</f>
        <v>1</v>
      </c>
      <c r="E36" s="170">
        <f t="shared" si="0"/>
        <v>0</v>
      </c>
      <c r="F36" s="259">
        <f ca="1">OFFSET(投入係数表!$C$48,0,ROW()-16)</f>
        <v>0.48255856600430064</v>
      </c>
      <c r="G36" s="171">
        <f t="shared" ca="1" si="1"/>
        <v>0</v>
      </c>
      <c r="H36" s="335">
        <f ca="1">OFFSET(投入係数表!$C$43,0,ROW()-16)</f>
        <v>0.36068953270642679</v>
      </c>
      <c r="I36" s="172">
        <f t="shared" ca="1" si="2"/>
        <v>0</v>
      </c>
      <c r="J36" s="447"/>
      <c r="K36" s="173">
        <v>0</v>
      </c>
      <c r="L36" s="174">
        <f>生産者価格評価表!BD25</f>
        <v>1</v>
      </c>
      <c r="M36" s="173">
        <f t="shared" si="3"/>
        <v>0</v>
      </c>
      <c r="N36" s="438"/>
      <c r="O36" s="152">
        <v>0</v>
      </c>
      <c r="P36" s="171">
        <f t="shared" ca="1" si="4"/>
        <v>0</v>
      </c>
      <c r="Q36" s="172">
        <f t="shared" ca="1" si="5"/>
        <v>0</v>
      </c>
      <c r="R36" s="176">
        <f>'雇用表(36部門）'!M27</f>
        <v>5.4571494155820729E-2</v>
      </c>
      <c r="S36" s="177">
        <f t="shared" si="6"/>
        <v>0</v>
      </c>
      <c r="T36" s="178">
        <f>'雇用表(36部門）'!N27</f>
        <v>4.7669552328424146E-2</v>
      </c>
      <c r="U36" s="179">
        <f t="shared" si="7"/>
        <v>0</v>
      </c>
      <c r="V36" s="173">
        <f t="shared" ca="1" si="8"/>
        <v>0</v>
      </c>
      <c r="W36" s="444"/>
      <c r="X36" s="441"/>
      <c r="Y36" s="180">
        <f>生産者価格評価表!BE25</f>
        <v>0</v>
      </c>
      <c r="Z36" s="173">
        <f t="shared" ca="1" si="9"/>
        <v>0</v>
      </c>
      <c r="AA36" s="181">
        <f>生産者価格評価表!BD25</f>
        <v>1</v>
      </c>
      <c r="AB36" s="182">
        <f t="shared" ca="1" si="10"/>
        <v>0</v>
      </c>
      <c r="AC36" s="152">
        <f ca="1"/>
        <v>0</v>
      </c>
      <c r="AD36" s="171">
        <f t="shared" ca="1" si="11"/>
        <v>0</v>
      </c>
      <c r="AE36" s="172">
        <f t="shared" ca="1" si="12"/>
        <v>0</v>
      </c>
      <c r="AF36" s="183">
        <f t="shared" ca="1" si="13"/>
        <v>0</v>
      </c>
      <c r="AG36" s="184">
        <f t="shared" ca="1" si="14"/>
        <v>0</v>
      </c>
      <c r="AH36" s="175">
        <f t="shared" ca="1" si="15"/>
        <v>0</v>
      </c>
      <c r="AI36" s="171">
        <f t="shared" ca="1" si="16"/>
        <v>0</v>
      </c>
      <c r="AJ36" s="185">
        <f t="shared" ca="1" si="17"/>
        <v>0</v>
      </c>
      <c r="AK36" s="177">
        <f t="shared" ca="1" si="18"/>
        <v>0</v>
      </c>
      <c r="AL36" s="186">
        <f t="shared" ca="1" si="19"/>
        <v>0</v>
      </c>
      <c r="AM36" s="140">
        <v>21</v>
      </c>
      <c r="AN36" s="141" t="s">
        <v>472</v>
      </c>
    </row>
    <row r="37" spans="1:40" s="62" customFormat="1" ht="20.25" customHeight="1" x14ac:dyDescent="0.15">
      <c r="A37" s="140">
        <v>22</v>
      </c>
      <c r="B37" s="233" t="s">
        <v>523</v>
      </c>
      <c r="C37" s="250">
        <v>0</v>
      </c>
      <c r="D37" s="236">
        <f>生産者価格評価表!BD26</f>
        <v>0.70557278000000001</v>
      </c>
      <c r="E37" s="170">
        <f t="shared" si="0"/>
        <v>0</v>
      </c>
      <c r="F37" s="259">
        <f ca="1">OFFSET(投入係数表!$C$48,0,ROW()-16)</f>
        <v>0.40698988267795971</v>
      </c>
      <c r="G37" s="171">
        <f t="shared" ca="1" si="1"/>
        <v>0</v>
      </c>
      <c r="H37" s="335">
        <f ca="1">OFFSET(投入係数表!$C$43,0,ROW()-16)</f>
        <v>0.16793726798088326</v>
      </c>
      <c r="I37" s="172">
        <f t="shared" ca="1" si="2"/>
        <v>0</v>
      </c>
      <c r="J37" s="447"/>
      <c r="K37" s="173">
        <v>0</v>
      </c>
      <c r="L37" s="174">
        <f>生産者価格評価表!BD26</f>
        <v>0.70557278000000001</v>
      </c>
      <c r="M37" s="173">
        <f t="shared" si="3"/>
        <v>0</v>
      </c>
      <c r="N37" s="438"/>
      <c r="O37" s="152">
        <v>0</v>
      </c>
      <c r="P37" s="171">
        <f t="shared" ca="1" si="4"/>
        <v>0</v>
      </c>
      <c r="Q37" s="172">
        <f t="shared" ca="1" si="5"/>
        <v>0</v>
      </c>
      <c r="R37" s="176">
        <f>'雇用表(36部門）'!M28</f>
        <v>1.5617553087326137E-2</v>
      </c>
      <c r="S37" s="177">
        <f t="shared" si="6"/>
        <v>0</v>
      </c>
      <c r="T37" s="178">
        <f>'雇用表(36部門）'!N28</f>
        <v>1.5617553087326137E-2</v>
      </c>
      <c r="U37" s="179">
        <f t="shared" si="7"/>
        <v>0</v>
      </c>
      <c r="V37" s="173">
        <f t="shared" ca="1" si="8"/>
        <v>0</v>
      </c>
      <c r="W37" s="444"/>
      <c r="X37" s="441"/>
      <c r="Y37" s="180">
        <f>生産者価格評価表!BE26</f>
        <v>2.9359883772779833E-2</v>
      </c>
      <c r="Z37" s="173">
        <f t="shared" ca="1" si="9"/>
        <v>0</v>
      </c>
      <c r="AA37" s="181">
        <f>生産者価格評価表!BD26</f>
        <v>0.70557278000000001</v>
      </c>
      <c r="AB37" s="182">
        <f t="shared" ca="1" si="10"/>
        <v>0</v>
      </c>
      <c r="AC37" s="152">
        <f ca="1"/>
        <v>0</v>
      </c>
      <c r="AD37" s="171">
        <f t="shared" ca="1" si="11"/>
        <v>0</v>
      </c>
      <c r="AE37" s="172">
        <f t="shared" ca="1" si="12"/>
        <v>0</v>
      </c>
      <c r="AF37" s="183">
        <f t="shared" ca="1" si="13"/>
        <v>0</v>
      </c>
      <c r="AG37" s="184">
        <f t="shared" ca="1" si="14"/>
        <v>0</v>
      </c>
      <c r="AH37" s="175">
        <f t="shared" ca="1" si="15"/>
        <v>0</v>
      </c>
      <c r="AI37" s="171">
        <f t="shared" ca="1" si="16"/>
        <v>0</v>
      </c>
      <c r="AJ37" s="185">
        <f t="shared" ca="1" si="17"/>
        <v>0</v>
      </c>
      <c r="AK37" s="177">
        <f t="shared" ca="1" si="18"/>
        <v>0</v>
      </c>
      <c r="AL37" s="186">
        <f t="shared" ca="1" si="19"/>
        <v>0</v>
      </c>
      <c r="AM37" s="140">
        <v>22</v>
      </c>
      <c r="AN37" s="141" t="s">
        <v>523</v>
      </c>
    </row>
    <row r="38" spans="1:40" s="62" customFormat="1" ht="20.25" customHeight="1" x14ac:dyDescent="0.15">
      <c r="A38" s="140">
        <v>23</v>
      </c>
      <c r="B38" s="233" t="s">
        <v>500</v>
      </c>
      <c r="C38" s="250">
        <v>0</v>
      </c>
      <c r="D38" s="236">
        <f>生産者価格評価表!BD27</f>
        <v>1</v>
      </c>
      <c r="E38" s="170">
        <f t="shared" si="0"/>
        <v>0</v>
      </c>
      <c r="F38" s="259">
        <f ca="1">OFFSET(投入係数表!$C$48,0,ROW()-16)</f>
        <v>0.65459796071602538</v>
      </c>
      <c r="G38" s="171">
        <f t="shared" ca="1" si="1"/>
        <v>0</v>
      </c>
      <c r="H38" s="335">
        <f ca="1">OFFSET(投入係数表!$C$43,0,ROW()-16)</f>
        <v>0.47365632986078859</v>
      </c>
      <c r="I38" s="172">
        <f t="shared" ca="1" si="2"/>
        <v>0</v>
      </c>
      <c r="J38" s="447"/>
      <c r="K38" s="173">
        <v>0</v>
      </c>
      <c r="L38" s="174">
        <f>生産者価格評価表!BD27</f>
        <v>1</v>
      </c>
      <c r="M38" s="173">
        <f t="shared" si="3"/>
        <v>0</v>
      </c>
      <c r="N38" s="438"/>
      <c r="O38" s="152">
        <v>0</v>
      </c>
      <c r="P38" s="171">
        <f t="shared" ca="1" si="4"/>
        <v>0</v>
      </c>
      <c r="Q38" s="172">
        <f t="shared" ca="1" si="5"/>
        <v>0</v>
      </c>
      <c r="R38" s="176">
        <f>'雇用表(36部門）'!M29</f>
        <v>6.0802423399621212E-2</v>
      </c>
      <c r="S38" s="177">
        <f t="shared" si="6"/>
        <v>0</v>
      </c>
      <c r="T38" s="178">
        <f>'雇用表(36部門）'!N29</f>
        <v>6.0345499253834992E-2</v>
      </c>
      <c r="U38" s="179">
        <f t="shared" si="7"/>
        <v>0</v>
      </c>
      <c r="V38" s="173">
        <f t="shared" ca="1" si="8"/>
        <v>0</v>
      </c>
      <c r="W38" s="444"/>
      <c r="X38" s="441"/>
      <c r="Y38" s="180">
        <f>生産者価格評価表!BE27</f>
        <v>1.1397137566974564E-2</v>
      </c>
      <c r="Z38" s="173">
        <f t="shared" ca="1" si="9"/>
        <v>0</v>
      </c>
      <c r="AA38" s="181">
        <f>生産者価格評価表!BD27</f>
        <v>1</v>
      </c>
      <c r="AB38" s="182">
        <f t="shared" ca="1" si="10"/>
        <v>0</v>
      </c>
      <c r="AC38" s="152">
        <f ca="1"/>
        <v>0</v>
      </c>
      <c r="AD38" s="171">
        <f t="shared" ca="1" si="11"/>
        <v>0</v>
      </c>
      <c r="AE38" s="172">
        <f t="shared" ca="1" si="12"/>
        <v>0</v>
      </c>
      <c r="AF38" s="183">
        <f t="shared" ca="1" si="13"/>
        <v>0</v>
      </c>
      <c r="AG38" s="184">
        <f t="shared" ca="1" si="14"/>
        <v>0</v>
      </c>
      <c r="AH38" s="175">
        <f t="shared" ca="1" si="15"/>
        <v>0</v>
      </c>
      <c r="AI38" s="171">
        <f t="shared" ca="1" si="16"/>
        <v>0</v>
      </c>
      <c r="AJ38" s="185">
        <f t="shared" ca="1" si="17"/>
        <v>0</v>
      </c>
      <c r="AK38" s="177">
        <f t="shared" ca="1" si="18"/>
        <v>0</v>
      </c>
      <c r="AL38" s="186">
        <f t="shared" ca="1" si="19"/>
        <v>0</v>
      </c>
      <c r="AM38" s="140">
        <v>23</v>
      </c>
      <c r="AN38" s="141" t="s">
        <v>500</v>
      </c>
    </row>
    <row r="39" spans="1:40" s="62" customFormat="1" ht="20.25" customHeight="1" x14ac:dyDescent="0.15">
      <c r="A39" s="140">
        <v>24</v>
      </c>
      <c r="B39" s="233" t="s">
        <v>473</v>
      </c>
      <c r="C39" s="250">
        <v>0</v>
      </c>
      <c r="D39" s="236">
        <f>生産者価格評価表!BD28</f>
        <v>0.55741215999999993</v>
      </c>
      <c r="E39" s="170">
        <f t="shared" si="0"/>
        <v>0</v>
      </c>
      <c r="F39" s="259">
        <f ca="1">OFFSET(投入係数表!$C$48,0,ROW()-16)</f>
        <v>0.69043340069136305</v>
      </c>
      <c r="G39" s="171">
        <f t="shared" ca="1" si="1"/>
        <v>0</v>
      </c>
      <c r="H39" s="335">
        <f ca="1">OFFSET(投入係数表!$C$43,0,ROW()-16)</f>
        <v>0.40242135811823043</v>
      </c>
      <c r="I39" s="172">
        <f t="shared" ca="1" si="2"/>
        <v>0</v>
      </c>
      <c r="J39" s="447"/>
      <c r="K39" s="173">
        <v>0</v>
      </c>
      <c r="L39" s="174">
        <f>生産者価格評価表!BD28</f>
        <v>0.55741215999999993</v>
      </c>
      <c r="M39" s="173">
        <f t="shared" si="3"/>
        <v>0</v>
      </c>
      <c r="N39" s="438"/>
      <c r="O39" s="152">
        <v>0</v>
      </c>
      <c r="P39" s="171">
        <f t="shared" ca="1" si="4"/>
        <v>0</v>
      </c>
      <c r="Q39" s="172">
        <f t="shared" ca="1" si="5"/>
        <v>0</v>
      </c>
      <c r="R39" s="176">
        <f>'雇用表(36部門）'!M30</f>
        <v>0.16135618055365733</v>
      </c>
      <c r="S39" s="177">
        <f t="shared" si="6"/>
        <v>0</v>
      </c>
      <c r="T39" s="178">
        <f>'雇用表(36部門）'!N30</f>
        <v>0.14984368322583039</v>
      </c>
      <c r="U39" s="179">
        <f t="shared" si="7"/>
        <v>0</v>
      </c>
      <c r="V39" s="173">
        <f t="shared" ca="1" si="8"/>
        <v>0</v>
      </c>
      <c r="W39" s="444"/>
      <c r="X39" s="441"/>
      <c r="Y39" s="180">
        <f>生産者価格評価表!BE28</f>
        <v>0.10934788778555457</v>
      </c>
      <c r="Z39" s="173">
        <f t="shared" ca="1" si="9"/>
        <v>0</v>
      </c>
      <c r="AA39" s="181">
        <f>生産者価格評価表!BD28</f>
        <v>0.55741215999999993</v>
      </c>
      <c r="AB39" s="182">
        <f t="shared" ca="1" si="10"/>
        <v>0</v>
      </c>
      <c r="AC39" s="152">
        <f ca="1"/>
        <v>0</v>
      </c>
      <c r="AD39" s="171">
        <f t="shared" ca="1" si="11"/>
        <v>0</v>
      </c>
      <c r="AE39" s="172">
        <f t="shared" ca="1" si="12"/>
        <v>0</v>
      </c>
      <c r="AF39" s="183">
        <f t="shared" ca="1" si="13"/>
        <v>0</v>
      </c>
      <c r="AG39" s="184">
        <f t="shared" ca="1" si="14"/>
        <v>0</v>
      </c>
      <c r="AH39" s="175">
        <f t="shared" ca="1" si="15"/>
        <v>0</v>
      </c>
      <c r="AI39" s="171">
        <f t="shared" ca="1" si="16"/>
        <v>0</v>
      </c>
      <c r="AJ39" s="185">
        <f t="shared" ca="1" si="17"/>
        <v>0</v>
      </c>
      <c r="AK39" s="177">
        <f t="shared" ca="1" si="18"/>
        <v>0</v>
      </c>
      <c r="AL39" s="186">
        <f t="shared" ca="1" si="19"/>
        <v>0</v>
      </c>
      <c r="AM39" s="140">
        <v>24</v>
      </c>
      <c r="AN39" s="141" t="s">
        <v>473</v>
      </c>
    </row>
    <row r="40" spans="1:40" s="62" customFormat="1" ht="20.25" customHeight="1" x14ac:dyDescent="0.15">
      <c r="A40" s="140">
        <v>25</v>
      </c>
      <c r="B40" s="233" t="s">
        <v>474</v>
      </c>
      <c r="C40" s="250">
        <v>0</v>
      </c>
      <c r="D40" s="236">
        <f>生産者価格評価表!BD29</f>
        <v>0.75748097999999997</v>
      </c>
      <c r="E40" s="170">
        <f t="shared" si="0"/>
        <v>0</v>
      </c>
      <c r="F40" s="259">
        <f ca="1">OFFSET(投入係数表!$C$48,0,ROW()-16)</f>
        <v>0.6799341698827408</v>
      </c>
      <c r="G40" s="171">
        <f t="shared" ca="1" si="1"/>
        <v>0</v>
      </c>
      <c r="H40" s="335">
        <f ca="1">OFFSET(投入係数表!$C$43,0,ROW()-16)</f>
        <v>0.32733251672960612</v>
      </c>
      <c r="I40" s="172">
        <f t="shared" ca="1" si="2"/>
        <v>0</v>
      </c>
      <c r="J40" s="447"/>
      <c r="K40" s="173">
        <v>0</v>
      </c>
      <c r="L40" s="174">
        <f>生産者価格評価表!BD29</f>
        <v>0.75748097999999997</v>
      </c>
      <c r="M40" s="173">
        <f t="shared" si="3"/>
        <v>0</v>
      </c>
      <c r="N40" s="438"/>
      <c r="O40" s="152">
        <v>0</v>
      </c>
      <c r="P40" s="171">
        <f t="shared" ca="1" si="4"/>
        <v>0</v>
      </c>
      <c r="Q40" s="172">
        <f t="shared" ca="1" si="5"/>
        <v>0</v>
      </c>
      <c r="R40" s="176">
        <f>'雇用表(36部門）'!M31</f>
        <v>6.2759156037839853E-2</v>
      </c>
      <c r="S40" s="177">
        <f t="shared" si="6"/>
        <v>0</v>
      </c>
      <c r="T40" s="178">
        <f>'雇用表(36部門）'!N31</f>
        <v>6.2401735039079774E-2</v>
      </c>
      <c r="U40" s="179">
        <f t="shared" si="7"/>
        <v>0</v>
      </c>
      <c r="V40" s="173">
        <f t="shared" ca="1" si="8"/>
        <v>0</v>
      </c>
      <c r="W40" s="444"/>
      <c r="X40" s="441"/>
      <c r="Y40" s="180">
        <f>生産者価格評価表!BE29</f>
        <v>6.8020736927128594E-2</v>
      </c>
      <c r="Z40" s="173">
        <f t="shared" ca="1" si="9"/>
        <v>0</v>
      </c>
      <c r="AA40" s="181">
        <f>生産者価格評価表!BD29</f>
        <v>0.75748097999999997</v>
      </c>
      <c r="AB40" s="182">
        <f t="shared" ca="1" si="10"/>
        <v>0</v>
      </c>
      <c r="AC40" s="152">
        <f ca="1"/>
        <v>0</v>
      </c>
      <c r="AD40" s="171">
        <f t="shared" ca="1" si="11"/>
        <v>0</v>
      </c>
      <c r="AE40" s="172">
        <f t="shared" ca="1" si="12"/>
        <v>0</v>
      </c>
      <c r="AF40" s="183">
        <f t="shared" ca="1" si="13"/>
        <v>0</v>
      </c>
      <c r="AG40" s="184">
        <f t="shared" ca="1" si="14"/>
        <v>0</v>
      </c>
      <c r="AH40" s="175">
        <f t="shared" ca="1" si="15"/>
        <v>0</v>
      </c>
      <c r="AI40" s="171">
        <f t="shared" ca="1" si="16"/>
        <v>0</v>
      </c>
      <c r="AJ40" s="185">
        <f t="shared" ca="1" si="17"/>
        <v>0</v>
      </c>
      <c r="AK40" s="177">
        <f t="shared" ca="1" si="18"/>
        <v>0</v>
      </c>
      <c r="AL40" s="186">
        <f t="shared" ca="1" si="19"/>
        <v>0</v>
      </c>
      <c r="AM40" s="140">
        <v>25</v>
      </c>
      <c r="AN40" s="141" t="s">
        <v>474</v>
      </c>
    </row>
    <row r="41" spans="1:40" s="62" customFormat="1" ht="20.25" customHeight="1" x14ac:dyDescent="0.15">
      <c r="A41" s="140">
        <v>26</v>
      </c>
      <c r="B41" s="233" t="s">
        <v>475</v>
      </c>
      <c r="C41" s="250">
        <v>0</v>
      </c>
      <c r="D41" s="236">
        <f>生産者価格評価表!BD30</f>
        <v>1</v>
      </c>
      <c r="E41" s="170">
        <f t="shared" si="0"/>
        <v>0</v>
      </c>
      <c r="F41" s="259">
        <f ca="1">OFFSET(投入係数表!$C$48,0,ROW()-16)</f>
        <v>0.86780215992071519</v>
      </c>
      <c r="G41" s="171">
        <f t="shared" ca="1" si="1"/>
        <v>0</v>
      </c>
      <c r="H41" s="335">
        <f ca="1">OFFSET(投入係数表!$C$43,0,ROW()-16)</f>
        <v>3.1815852262231804E-2</v>
      </c>
      <c r="I41" s="172">
        <f t="shared" ca="1" si="2"/>
        <v>0</v>
      </c>
      <c r="J41" s="447"/>
      <c r="K41" s="173">
        <v>0</v>
      </c>
      <c r="L41" s="174">
        <f>生産者価格評価表!BD30</f>
        <v>1</v>
      </c>
      <c r="M41" s="173">
        <f t="shared" si="3"/>
        <v>0</v>
      </c>
      <c r="N41" s="438"/>
      <c r="O41" s="152">
        <v>0</v>
      </c>
      <c r="P41" s="171">
        <f t="shared" ca="1" si="4"/>
        <v>0</v>
      </c>
      <c r="Q41" s="172">
        <f t="shared" ca="1" si="5"/>
        <v>0</v>
      </c>
      <c r="R41" s="176">
        <f>'雇用表(36部門）'!M32</f>
        <v>1.1552960846127003E-2</v>
      </c>
      <c r="S41" s="177">
        <f t="shared" si="6"/>
        <v>0</v>
      </c>
      <c r="T41" s="178">
        <f>'雇用表(36部門）'!N32</f>
        <v>7.163797308130034E-3</v>
      </c>
      <c r="U41" s="179">
        <f t="shared" si="7"/>
        <v>0</v>
      </c>
      <c r="V41" s="173">
        <f t="shared" ca="1" si="8"/>
        <v>0</v>
      </c>
      <c r="W41" s="444"/>
      <c r="X41" s="441"/>
      <c r="Y41" s="180">
        <f>生産者価格評価表!BE30</f>
        <v>0.22514713821507476</v>
      </c>
      <c r="Z41" s="173">
        <f t="shared" ca="1" si="9"/>
        <v>0</v>
      </c>
      <c r="AA41" s="181">
        <f>生産者価格評価表!BD30</f>
        <v>1</v>
      </c>
      <c r="AB41" s="182">
        <f t="shared" ca="1" si="10"/>
        <v>0</v>
      </c>
      <c r="AC41" s="152">
        <f ca="1"/>
        <v>0</v>
      </c>
      <c r="AD41" s="171">
        <f t="shared" ca="1" si="11"/>
        <v>0</v>
      </c>
      <c r="AE41" s="172">
        <f t="shared" ca="1" si="12"/>
        <v>0</v>
      </c>
      <c r="AF41" s="183">
        <f t="shared" ca="1" si="13"/>
        <v>0</v>
      </c>
      <c r="AG41" s="184">
        <f t="shared" ca="1" si="14"/>
        <v>0</v>
      </c>
      <c r="AH41" s="175">
        <f t="shared" ca="1" si="15"/>
        <v>0</v>
      </c>
      <c r="AI41" s="171">
        <f t="shared" ca="1" si="16"/>
        <v>0</v>
      </c>
      <c r="AJ41" s="185">
        <f t="shared" ca="1" si="17"/>
        <v>0</v>
      </c>
      <c r="AK41" s="177">
        <f t="shared" ca="1" si="18"/>
        <v>0</v>
      </c>
      <c r="AL41" s="186">
        <f t="shared" ca="1" si="19"/>
        <v>0</v>
      </c>
      <c r="AM41" s="140">
        <v>26</v>
      </c>
      <c r="AN41" s="141" t="s">
        <v>475</v>
      </c>
    </row>
    <row r="42" spans="1:40" s="62" customFormat="1" ht="20.25" customHeight="1" x14ac:dyDescent="0.15">
      <c r="A42" s="140">
        <v>27</v>
      </c>
      <c r="B42" s="233" t="s">
        <v>501</v>
      </c>
      <c r="C42" s="250">
        <v>0</v>
      </c>
      <c r="D42" s="236">
        <f>生産者価格評価表!BD31</f>
        <v>0.72060480000000005</v>
      </c>
      <c r="E42" s="170">
        <f t="shared" si="0"/>
        <v>0</v>
      </c>
      <c r="F42" s="259">
        <f ca="1">OFFSET(投入係数表!$C$48,0,ROW()-16)</f>
        <v>0.5289473414137531</v>
      </c>
      <c r="G42" s="171">
        <f t="shared" ca="1" si="1"/>
        <v>0</v>
      </c>
      <c r="H42" s="335">
        <f ca="1">OFFSET(投入係数表!$C$43,0,ROW()-16)</f>
        <v>0.31740195945494215</v>
      </c>
      <c r="I42" s="172">
        <f t="shared" ca="1" si="2"/>
        <v>0</v>
      </c>
      <c r="J42" s="447"/>
      <c r="K42" s="173">
        <v>0</v>
      </c>
      <c r="L42" s="174">
        <f>生産者価格評価表!BD31</f>
        <v>0.72060480000000005</v>
      </c>
      <c r="M42" s="173">
        <f t="shared" si="3"/>
        <v>0</v>
      </c>
      <c r="N42" s="438"/>
      <c r="O42" s="152">
        <v>0</v>
      </c>
      <c r="P42" s="171">
        <f t="shared" ca="1" si="4"/>
        <v>0</v>
      </c>
      <c r="Q42" s="172">
        <f t="shared" ca="1" si="5"/>
        <v>0</v>
      </c>
      <c r="R42" s="176">
        <f>'雇用表(36部門）'!M33</f>
        <v>8.6412916358679315E-2</v>
      </c>
      <c r="S42" s="177">
        <f t="shared" si="6"/>
        <v>0</v>
      </c>
      <c r="T42" s="178">
        <f>'雇用表(36部門）'!N33</f>
        <v>8.5245696538466365E-2</v>
      </c>
      <c r="U42" s="179">
        <f t="shared" si="7"/>
        <v>0</v>
      </c>
      <c r="V42" s="173">
        <f t="shared" ca="1" si="8"/>
        <v>0</v>
      </c>
      <c r="W42" s="444"/>
      <c r="X42" s="441"/>
      <c r="Y42" s="180">
        <f>生産者価格評価表!BE31</f>
        <v>3.8386712316392659E-2</v>
      </c>
      <c r="Z42" s="173">
        <f t="shared" ca="1" si="9"/>
        <v>0</v>
      </c>
      <c r="AA42" s="181">
        <f>生産者価格評価表!BD31</f>
        <v>0.72060480000000005</v>
      </c>
      <c r="AB42" s="182">
        <f t="shared" ca="1" si="10"/>
        <v>0</v>
      </c>
      <c r="AC42" s="152">
        <f ca="1"/>
        <v>0</v>
      </c>
      <c r="AD42" s="171">
        <f t="shared" ca="1" si="11"/>
        <v>0</v>
      </c>
      <c r="AE42" s="172">
        <f t="shared" ca="1" si="12"/>
        <v>0</v>
      </c>
      <c r="AF42" s="183">
        <f t="shared" ca="1" si="13"/>
        <v>0</v>
      </c>
      <c r="AG42" s="184">
        <f t="shared" ca="1" si="14"/>
        <v>0</v>
      </c>
      <c r="AH42" s="175">
        <f t="shared" ca="1" si="15"/>
        <v>0</v>
      </c>
      <c r="AI42" s="171">
        <f t="shared" ca="1" si="16"/>
        <v>0</v>
      </c>
      <c r="AJ42" s="185">
        <f t="shared" ca="1" si="17"/>
        <v>0</v>
      </c>
      <c r="AK42" s="177">
        <f t="shared" ca="1" si="18"/>
        <v>0</v>
      </c>
      <c r="AL42" s="186">
        <f t="shared" ca="1" si="19"/>
        <v>0</v>
      </c>
      <c r="AM42" s="140">
        <v>27</v>
      </c>
      <c r="AN42" s="141" t="s">
        <v>501</v>
      </c>
    </row>
    <row r="43" spans="1:40" s="62" customFormat="1" ht="20.25" customHeight="1" x14ac:dyDescent="0.15">
      <c r="A43" s="140">
        <v>28</v>
      </c>
      <c r="B43" s="233" t="s">
        <v>502</v>
      </c>
      <c r="C43" s="250">
        <v>0</v>
      </c>
      <c r="D43" s="236">
        <f>生産者価格評価表!BD32</f>
        <v>0.63939952</v>
      </c>
      <c r="E43" s="170">
        <f t="shared" si="0"/>
        <v>0</v>
      </c>
      <c r="F43" s="259">
        <f ca="1">OFFSET(投入係数表!$C$48,0,ROW()-16)</f>
        <v>0.51670392929149367</v>
      </c>
      <c r="G43" s="171">
        <f t="shared" ca="1" si="1"/>
        <v>0</v>
      </c>
      <c r="H43" s="335">
        <f ca="1">OFFSET(投入係数表!$C$43,0,ROW()-16)</f>
        <v>0.16261497516776191</v>
      </c>
      <c r="I43" s="172">
        <f t="shared" ca="1" si="2"/>
        <v>0</v>
      </c>
      <c r="J43" s="447"/>
      <c r="K43" s="173">
        <v>0</v>
      </c>
      <c r="L43" s="174">
        <f>生産者価格評価表!BD32</f>
        <v>0.63939952</v>
      </c>
      <c r="M43" s="173">
        <f t="shared" si="3"/>
        <v>0</v>
      </c>
      <c r="N43" s="438"/>
      <c r="O43" s="152">
        <v>0</v>
      </c>
      <c r="P43" s="171">
        <f t="shared" ca="1" si="4"/>
        <v>0</v>
      </c>
      <c r="Q43" s="172">
        <f t="shared" ca="1" si="5"/>
        <v>0</v>
      </c>
      <c r="R43" s="176">
        <f>'雇用表(36部門）'!M34</f>
        <v>2.1987138604401865E-2</v>
      </c>
      <c r="S43" s="177">
        <f t="shared" si="6"/>
        <v>0</v>
      </c>
      <c r="T43" s="178">
        <f>'雇用表(36部門）'!N34</f>
        <v>2.1816925144993841E-2</v>
      </c>
      <c r="U43" s="179">
        <f t="shared" si="7"/>
        <v>0</v>
      </c>
      <c r="V43" s="173">
        <f t="shared" ca="1" si="8"/>
        <v>0</v>
      </c>
      <c r="W43" s="444"/>
      <c r="X43" s="441"/>
      <c r="Y43" s="180">
        <f>生産者価格評価表!BE32</f>
        <v>4.6418003232612047E-2</v>
      </c>
      <c r="Z43" s="173">
        <f t="shared" ca="1" si="9"/>
        <v>0</v>
      </c>
      <c r="AA43" s="181">
        <f>生産者価格評価表!BD32</f>
        <v>0.63939952</v>
      </c>
      <c r="AB43" s="182">
        <f t="shared" ca="1" si="10"/>
        <v>0</v>
      </c>
      <c r="AC43" s="152">
        <f ca="1"/>
        <v>0</v>
      </c>
      <c r="AD43" s="171">
        <f t="shared" ca="1" si="11"/>
        <v>0</v>
      </c>
      <c r="AE43" s="172">
        <f t="shared" ca="1" si="12"/>
        <v>0</v>
      </c>
      <c r="AF43" s="183">
        <f t="shared" ca="1" si="13"/>
        <v>0</v>
      </c>
      <c r="AG43" s="184">
        <f t="shared" ca="1" si="14"/>
        <v>0</v>
      </c>
      <c r="AH43" s="175">
        <f t="shared" ca="1" si="15"/>
        <v>0</v>
      </c>
      <c r="AI43" s="171">
        <f t="shared" ca="1" si="16"/>
        <v>0</v>
      </c>
      <c r="AJ43" s="185">
        <f t="shared" ca="1" si="17"/>
        <v>0</v>
      </c>
      <c r="AK43" s="177">
        <f t="shared" ca="1" si="18"/>
        <v>0</v>
      </c>
      <c r="AL43" s="186">
        <f t="shared" ca="1" si="19"/>
        <v>0</v>
      </c>
      <c r="AM43" s="140">
        <v>28</v>
      </c>
      <c r="AN43" s="141" t="s">
        <v>502</v>
      </c>
    </row>
    <row r="44" spans="1:40" s="62" customFormat="1" ht="20.25" customHeight="1" x14ac:dyDescent="0.15">
      <c r="A44" s="140">
        <v>29</v>
      </c>
      <c r="B44" s="233" t="s">
        <v>478</v>
      </c>
      <c r="C44" s="250">
        <v>0</v>
      </c>
      <c r="D44" s="236">
        <f>生産者価格評価表!BD33</f>
        <v>1</v>
      </c>
      <c r="E44" s="170">
        <f t="shared" si="0"/>
        <v>0</v>
      </c>
      <c r="F44" s="259">
        <f ca="1">OFFSET(投入係数表!$C$48,0,ROW()-16)</f>
        <v>0.7193934773749876</v>
      </c>
      <c r="G44" s="171">
        <f t="shared" ca="1" si="1"/>
        <v>0</v>
      </c>
      <c r="H44" s="335">
        <f ca="1">OFFSET(投入係数表!$C$43,0,ROW()-16)</f>
        <v>0.36719402424014574</v>
      </c>
      <c r="I44" s="172">
        <f t="shared" ca="1" si="2"/>
        <v>0</v>
      </c>
      <c r="J44" s="447"/>
      <c r="K44" s="173">
        <v>0</v>
      </c>
      <c r="L44" s="174">
        <f>生産者価格評価表!BD33</f>
        <v>1</v>
      </c>
      <c r="M44" s="173">
        <f t="shared" si="3"/>
        <v>0</v>
      </c>
      <c r="N44" s="438"/>
      <c r="O44" s="152">
        <v>0</v>
      </c>
      <c r="P44" s="171">
        <f t="shared" ca="1" si="4"/>
        <v>0</v>
      </c>
      <c r="Q44" s="172">
        <f t="shared" ca="1" si="5"/>
        <v>0</v>
      </c>
      <c r="R44" s="176">
        <f>'雇用表(36部門）'!M35</f>
        <v>7.3588239272978348E-2</v>
      </c>
      <c r="S44" s="177">
        <f t="shared" si="6"/>
        <v>0</v>
      </c>
      <c r="T44" s="178">
        <f>'雇用表(36部門）'!N35</f>
        <v>7.3588239272978348E-2</v>
      </c>
      <c r="U44" s="179">
        <f t="shared" si="7"/>
        <v>0</v>
      </c>
      <c r="V44" s="173">
        <f t="shared" ca="1" si="8"/>
        <v>0</v>
      </c>
      <c r="W44" s="444"/>
      <c r="X44" s="441"/>
      <c r="Y44" s="180">
        <f>生産者価格評価表!BE33</f>
        <v>4.5994909391868536E-3</v>
      </c>
      <c r="Z44" s="173">
        <f t="shared" ca="1" si="9"/>
        <v>0</v>
      </c>
      <c r="AA44" s="181">
        <f>生産者価格評価表!BD33</f>
        <v>1</v>
      </c>
      <c r="AB44" s="182">
        <f t="shared" ca="1" si="10"/>
        <v>0</v>
      </c>
      <c r="AC44" s="152">
        <f ca="1"/>
        <v>0</v>
      </c>
      <c r="AD44" s="171">
        <f t="shared" ca="1" si="11"/>
        <v>0</v>
      </c>
      <c r="AE44" s="172">
        <f t="shared" ca="1" si="12"/>
        <v>0</v>
      </c>
      <c r="AF44" s="183">
        <f t="shared" ca="1" si="13"/>
        <v>0</v>
      </c>
      <c r="AG44" s="184">
        <f t="shared" ca="1" si="14"/>
        <v>0</v>
      </c>
      <c r="AH44" s="175">
        <f t="shared" ca="1" si="15"/>
        <v>0</v>
      </c>
      <c r="AI44" s="171">
        <f t="shared" ca="1" si="16"/>
        <v>0</v>
      </c>
      <c r="AJ44" s="185">
        <f t="shared" ca="1" si="17"/>
        <v>0</v>
      </c>
      <c r="AK44" s="177">
        <f t="shared" ca="1" si="18"/>
        <v>0</v>
      </c>
      <c r="AL44" s="186">
        <f t="shared" ca="1" si="19"/>
        <v>0</v>
      </c>
      <c r="AM44" s="140">
        <v>29</v>
      </c>
      <c r="AN44" s="141" t="s">
        <v>478</v>
      </c>
    </row>
    <row r="45" spans="1:40" s="62" customFormat="1" ht="20.25" customHeight="1" x14ac:dyDescent="0.15">
      <c r="A45" s="140">
        <v>30</v>
      </c>
      <c r="B45" s="233" t="s">
        <v>479</v>
      </c>
      <c r="C45" s="250">
        <v>0</v>
      </c>
      <c r="D45" s="236">
        <f>生産者価格評価表!BD34</f>
        <v>0.97256454000000003</v>
      </c>
      <c r="E45" s="170">
        <f t="shared" si="0"/>
        <v>0</v>
      </c>
      <c r="F45" s="259">
        <f ca="1">OFFSET(投入係数表!$C$48,0,ROW()-16)</f>
        <v>0.75666237640978673</v>
      </c>
      <c r="G45" s="171">
        <f t="shared" ca="1" si="1"/>
        <v>0</v>
      </c>
      <c r="H45" s="335">
        <f ca="1">OFFSET(投入係数表!$C$43,0,ROW()-16)</f>
        <v>0.53311202709102357</v>
      </c>
      <c r="I45" s="172">
        <f t="shared" ca="1" si="2"/>
        <v>0</v>
      </c>
      <c r="J45" s="447"/>
      <c r="K45" s="173">
        <v>0</v>
      </c>
      <c r="L45" s="174">
        <f>生産者価格評価表!BD34</f>
        <v>0.97256454000000003</v>
      </c>
      <c r="M45" s="173">
        <f t="shared" si="3"/>
        <v>0</v>
      </c>
      <c r="N45" s="438"/>
      <c r="O45" s="152">
        <v>0</v>
      </c>
      <c r="P45" s="171">
        <f t="shared" ca="1" si="4"/>
        <v>0</v>
      </c>
      <c r="Q45" s="172">
        <f t="shared" ca="1" si="5"/>
        <v>0</v>
      </c>
      <c r="R45" s="176">
        <f>'雇用表(36部門）'!M36</f>
        <v>7.6214204335784741E-2</v>
      </c>
      <c r="S45" s="177">
        <f t="shared" si="6"/>
        <v>0</v>
      </c>
      <c r="T45" s="178">
        <f>'雇用表(36部門）'!N36</f>
        <v>7.6203870206383278E-2</v>
      </c>
      <c r="U45" s="179">
        <f t="shared" si="7"/>
        <v>0</v>
      </c>
      <c r="V45" s="173">
        <f t="shared" ca="1" si="8"/>
        <v>0</v>
      </c>
      <c r="W45" s="444"/>
      <c r="X45" s="441"/>
      <c r="Y45" s="180">
        <f>生産者価格評価表!BE34</f>
        <v>2.88998243606165E-2</v>
      </c>
      <c r="Z45" s="173">
        <f t="shared" ca="1" si="9"/>
        <v>0</v>
      </c>
      <c r="AA45" s="181">
        <f>生産者価格評価表!BD34</f>
        <v>0.97256454000000003</v>
      </c>
      <c r="AB45" s="182">
        <f t="shared" ca="1" si="10"/>
        <v>0</v>
      </c>
      <c r="AC45" s="152">
        <f ca="1"/>
        <v>0</v>
      </c>
      <c r="AD45" s="171">
        <f t="shared" ca="1" si="11"/>
        <v>0</v>
      </c>
      <c r="AE45" s="172">
        <f t="shared" ca="1" si="12"/>
        <v>0</v>
      </c>
      <c r="AF45" s="183">
        <f t="shared" ca="1" si="13"/>
        <v>0</v>
      </c>
      <c r="AG45" s="184">
        <f t="shared" ca="1" si="14"/>
        <v>0</v>
      </c>
      <c r="AH45" s="175">
        <f t="shared" ca="1" si="15"/>
        <v>0</v>
      </c>
      <c r="AI45" s="171">
        <f t="shared" ca="1" si="16"/>
        <v>0</v>
      </c>
      <c r="AJ45" s="185">
        <f t="shared" ca="1" si="17"/>
        <v>0</v>
      </c>
      <c r="AK45" s="177">
        <f t="shared" ca="1" si="18"/>
        <v>0</v>
      </c>
      <c r="AL45" s="186">
        <f t="shared" ca="1" si="19"/>
        <v>0</v>
      </c>
      <c r="AM45" s="140">
        <v>30</v>
      </c>
      <c r="AN45" s="141" t="s">
        <v>479</v>
      </c>
    </row>
    <row r="46" spans="1:40" s="62" customFormat="1" ht="20.25" customHeight="1" x14ac:dyDescent="0.15">
      <c r="A46" s="140">
        <v>31</v>
      </c>
      <c r="B46" s="233" t="s">
        <v>503</v>
      </c>
      <c r="C46" s="250">
        <v>0</v>
      </c>
      <c r="D46" s="236">
        <f>生産者価格評価表!BD35</f>
        <v>1</v>
      </c>
      <c r="E46" s="170">
        <f t="shared" si="0"/>
        <v>0</v>
      </c>
      <c r="F46" s="259">
        <f ca="1">OFFSET(投入係数表!$C$48,0,ROW()-16)</f>
        <v>0.61384198024758663</v>
      </c>
      <c r="G46" s="171">
        <f t="shared" ca="1" si="1"/>
        <v>0</v>
      </c>
      <c r="H46" s="335">
        <f ca="1">OFFSET(投入係数表!$C$43,0,ROW()-16)</f>
        <v>0.49954633270881621</v>
      </c>
      <c r="I46" s="172">
        <f t="shared" ca="1" si="2"/>
        <v>0</v>
      </c>
      <c r="J46" s="447"/>
      <c r="K46" s="173">
        <v>0</v>
      </c>
      <c r="L46" s="174">
        <f>生産者価格評価表!BD35</f>
        <v>1</v>
      </c>
      <c r="M46" s="173">
        <f t="shared" si="3"/>
        <v>0</v>
      </c>
      <c r="N46" s="438"/>
      <c r="O46" s="152">
        <v>0</v>
      </c>
      <c r="P46" s="171">
        <f t="shared" ca="1" si="4"/>
        <v>0</v>
      </c>
      <c r="Q46" s="172">
        <f t="shared" ca="1" si="5"/>
        <v>0</v>
      </c>
      <c r="R46" s="176">
        <f>'雇用表(36部門）'!M37</f>
        <v>0.12507108179802992</v>
      </c>
      <c r="S46" s="177">
        <f t="shared" si="6"/>
        <v>0</v>
      </c>
      <c r="T46" s="178">
        <f>'雇用表(36部門）'!N37</f>
        <v>0.12247846218658538</v>
      </c>
      <c r="U46" s="179">
        <f t="shared" si="7"/>
        <v>0</v>
      </c>
      <c r="V46" s="173">
        <f t="shared" ca="1" si="8"/>
        <v>0</v>
      </c>
      <c r="W46" s="444"/>
      <c r="X46" s="441"/>
      <c r="Y46" s="180">
        <f>生産者価格評価表!BE35</f>
        <v>5.9752638082313271E-2</v>
      </c>
      <c r="Z46" s="173">
        <f t="shared" ca="1" si="9"/>
        <v>0</v>
      </c>
      <c r="AA46" s="181">
        <f>生産者価格評価表!BD35</f>
        <v>1</v>
      </c>
      <c r="AB46" s="182">
        <f t="shared" ca="1" si="10"/>
        <v>0</v>
      </c>
      <c r="AC46" s="152">
        <f ca="1"/>
        <v>0</v>
      </c>
      <c r="AD46" s="171">
        <f t="shared" ca="1" si="11"/>
        <v>0</v>
      </c>
      <c r="AE46" s="172">
        <f t="shared" ca="1" si="12"/>
        <v>0</v>
      </c>
      <c r="AF46" s="183">
        <f t="shared" ca="1" si="13"/>
        <v>0</v>
      </c>
      <c r="AG46" s="184">
        <f t="shared" ca="1" si="14"/>
        <v>0</v>
      </c>
      <c r="AH46" s="175">
        <f t="shared" ca="1" si="15"/>
        <v>0</v>
      </c>
      <c r="AI46" s="171">
        <f t="shared" ca="1" si="16"/>
        <v>0</v>
      </c>
      <c r="AJ46" s="185">
        <f t="shared" ca="1" si="17"/>
        <v>0</v>
      </c>
      <c r="AK46" s="177">
        <f t="shared" ca="1" si="18"/>
        <v>0</v>
      </c>
      <c r="AL46" s="186">
        <f t="shared" ca="1" si="19"/>
        <v>0</v>
      </c>
      <c r="AM46" s="140">
        <v>31</v>
      </c>
      <c r="AN46" s="141" t="s">
        <v>503</v>
      </c>
    </row>
    <row r="47" spans="1:40" s="62" customFormat="1" ht="20.25" customHeight="1" x14ac:dyDescent="0.15">
      <c r="A47" s="140">
        <v>32</v>
      </c>
      <c r="B47" s="233" t="s">
        <v>481</v>
      </c>
      <c r="C47" s="250">
        <v>0</v>
      </c>
      <c r="D47" s="236">
        <f>生産者価格評価表!BD36</f>
        <v>0.99233782999999998</v>
      </c>
      <c r="E47" s="170">
        <f t="shared" si="0"/>
        <v>0</v>
      </c>
      <c r="F47" s="259">
        <f ca="1">OFFSET(投入係数表!$C$48,0,ROW()-16)</f>
        <v>0.6036644589293787</v>
      </c>
      <c r="G47" s="171">
        <f t="shared" ca="1" si="1"/>
        <v>0</v>
      </c>
      <c r="H47" s="335">
        <f ca="1">OFFSET(投入係数表!$C$43,0,ROW()-16)</f>
        <v>0.49772745964390391</v>
      </c>
      <c r="I47" s="172">
        <f t="shared" ca="1" si="2"/>
        <v>0</v>
      </c>
      <c r="J47" s="447"/>
      <c r="K47" s="173">
        <v>0</v>
      </c>
      <c r="L47" s="174">
        <f>生産者価格評価表!BD36</f>
        <v>0.99233782999999998</v>
      </c>
      <c r="M47" s="173">
        <f t="shared" si="3"/>
        <v>0</v>
      </c>
      <c r="N47" s="438"/>
      <c r="O47" s="152">
        <v>0</v>
      </c>
      <c r="P47" s="171">
        <f t="shared" ca="1" si="4"/>
        <v>0</v>
      </c>
      <c r="Q47" s="172">
        <f t="shared" ca="1" si="5"/>
        <v>0</v>
      </c>
      <c r="R47" s="176">
        <f>'雇用表(36部門）'!M38</f>
        <v>0.20041704944806568</v>
      </c>
      <c r="S47" s="177">
        <f t="shared" si="6"/>
        <v>0</v>
      </c>
      <c r="T47" s="178">
        <f>'雇用表(36部門）'!N38</f>
        <v>0.20027706082214153</v>
      </c>
      <c r="U47" s="179">
        <f t="shared" si="7"/>
        <v>0</v>
      </c>
      <c r="V47" s="173">
        <f t="shared" ca="1" si="8"/>
        <v>0</v>
      </c>
      <c r="W47" s="444"/>
      <c r="X47" s="441"/>
      <c r="Y47" s="180">
        <f>生産者価格評価表!BE36</f>
        <v>1.2640768928698424E-2</v>
      </c>
      <c r="Z47" s="173">
        <f t="shared" ca="1" si="9"/>
        <v>0</v>
      </c>
      <c r="AA47" s="181">
        <f>生産者価格評価表!BD36</f>
        <v>0.99233782999999998</v>
      </c>
      <c r="AB47" s="182">
        <f t="shared" ca="1" si="10"/>
        <v>0</v>
      </c>
      <c r="AC47" s="152">
        <f ca="1"/>
        <v>0</v>
      </c>
      <c r="AD47" s="171">
        <f t="shared" ca="1" si="11"/>
        <v>0</v>
      </c>
      <c r="AE47" s="172">
        <f t="shared" ca="1" si="12"/>
        <v>0</v>
      </c>
      <c r="AF47" s="183">
        <f t="shared" ca="1" si="13"/>
        <v>0</v>
      </c>
      <c r="AG47" s="184">
        <f t="shared" ca="1" si="14"/>
        <v>0</v>
      </c>
      <c r="AH47" s="175">
        <f t="shared" ca="1" si="15"/>
        <v>0</v>
      </c>
      <c r="AI47" s="171">
        <f t="shared" ca="1" si="16"/>
        <v>0</v>
      </c>
      <c r="AJ47" s="185">
        <f t="shared" ca="1" si="17"/>
        <v>0</v>
      </c>
      <c r="AK47" s="177">
        <f t="shared" ca="1" si="18"/>
        <v>0</v>
      </c>
      <c r="AL47" s="186">
        <f t="shared" ca="1" si="19"/>
        <v>0</v>
      </c>
      <c r="AM47" s="140">
        <v>32</v>
      </c>
      <c r="AN47" s="141" t="s">
        <v>481</v>
      </c>
    </row>
    <row r="48" spans="1:40" s="62" customFormat="1" ht="20.25" customHeight="1" x14ac:dyDescent="0.15">
      <c r="A48" s="140">
        <v>33</v>
      </c>
      <c r="B48" s="233" t="s">
        <v>482</v>
      </c>
      <c r="C48" s="250">
        <v>0</v>
      </c>
      <c r="D48" s="236">
        <f>生産者価格評価表!BD37</f>
        <v>0.65663209</v>
      </c>
      <c r="E48" s="170">
        <f t="shared" si="0"/>
        <v>0</v>
      </c>
      <c r="F48" s="259">
        <f ca="1">OFFSET(投入係数表!$C$48,0,ROW()-16)</f>
        <v>0.60776730505581178</v>
      </c>
      <c r="G48" s="171">
        <f t="shared" ca="1" si="1"/>
        <v>0</v>
      </c>
      <c r="H48" s="335">
        <f ca="1">OFFSET(投入係数表!$C$43,0,ROW()-16)</f>
        <v>0.33693346310215722</v>
      </c>
      <c r="I48" s="172">
        <f t="shared" ca="1" si="2"/>
        <v>0</v>
      </c>
      <c r="J48" s="447"/>
      <c r="K48" s="173">
        <v>0</v>
      </c>
      <c r="L48" s="174">
        <f>生産者価格評価表!BD37</f>
        <v>0.65663209</v>
      </c>
      <c r="M48" s="173">
        <f t="shared" si="3"/>
        <v>0</v>
      </c>
      <c r="N48" s="438"/>
      <c r="O48" s="152">
        <v>0</v>
      </c>
      <c r="P48" s="171">
        <f t="shared" ca="1" si="4"/>
        <v>0</v>
      </c>
      <c r="Q48" s="172">
        <f t="shared" ca="1" si="5"/>
        <v>0</v>
      </c>
      <c r="R48" s="176">
        <f>'雇用表(36部門）'!M39</f>
        <v>8.7442505843487339E-2</v>
      </c>
      <c r="S48" s="177">
        <f t="shared" si="6"/>
        <v>0</v>
      </c>
      <c r="T48" s="178">
        <f>'雇用表(36部門）'!N39</f>
        <v>7.5290468921480183E-2</v>
      </c>
      <c r="U48" s="179">
        <f t="shared" si="7"/>
        <v>0</v>
      </c>
      <c r="V48" s="173">
        <f t="shared" ca="1" si="8"/>
        <v>0</v>
      </c>
      <c r="W48" s="444"/>
      <c r="X48" s="441"/>
      <c r="Y48" s="180">
        <f>生産者価格評価表!BE37</f>
        <v>2.0353369445764009E-2</v>
      </c>
      <c r="Z48" s="173">
        <f t="shared" ca="1" si="9"/>
        <v>0</v>
      </c>
      <c r="AA48" s="181">
        <f>生産者価格評価表!BD37</f>
        <v>0.65663209</v>
      </c>
      <c r="AB48" s="182">
        <f t="shared" ca="1" si="10"/>
        <v>0</v>
      </c>
      <c r="AC48" s="152">
        <f ca="1"/>
        <v>0</v>
      </c>
      <c r="AD48" s="171">
        <f t="shared" ca="1" si="11"/>
        <v>0</v>
      </c>
      <c r="AE48" s="172">
        <f t="shared" ca="1" si="12"/>
        <v>0</v>
      </c>
      <c r="AF48" s="183">
        <f t="shared" ca="1" si="13"/>
        <v>0</v>
      </c>
      <c r="AG48" s="184">
        <f t="shared" ca="1" si="14"/>
        <v>0</v>
      </c>
      <c r="AH48" s="175">
        <f t="shared" ca="1" si="15"/>
        <v>0</v>
      </c>
      <c r="AI48" s="171">
        <f t="shared" ca="1" si="16"/>
        <v>0</v>
      </c>
      <c r="AJ48" s="185">
        <f t="shared" ca="1" si="17"/>
        <v>0</v>
      </c>
      <c r="AK48" s="177">
        <f t="shared" ca="1" si="18"/>
        <v>0</v>
      </c>
      <c r="AL48" s="186">
        <f t="shared" ca="1" si="19"/>
        <v>0</v>
      </c>
      <c r="AM48" s="140">
        <v>33</v>
      </c>
      <c r="AN48" s="141" t="s">
        <v>482</v>
      </c>
    </row>
    <row r="49" spans="1:40" s="62" customFormat="1" ht="20.25" customHeight="1" x14ac:dyDescent="0.15">
      <c r="A49" s="140">
        <v>34</v>
      </c>
      <c r="B49" s="233" t="s">
        <v>504</v>
      </c>
      <c r="C49" s="250">
        <v>0</v>
      </c>
      <c r="D49" s="236">
        <f>生産者価格評価表!BD38</f>
        <v>0.74736477000000001</v>
      </c>
      <c r="E49" s="170">
        <f t="shared" si="0"/>
        <v>0</v>
      </c>
      <c r="F49" s="259">
        <f ca="1">OFFSET(投入係数表!$C$48,0,ROW()-16)</f>
        <v>0.54939283630509439</v>
      </c>
      <c r="G49" s="171">
        <f t="shared" ca="1" si="1"/>
        <v>0</v>
      </c>
      <c r="H49" s="335">
        <f ca="1">OFFSET(投入係数表!$C$43,0,ROW()-16)</f>
        <v>0.25713979913351837</v>
      </c>
      <c r="I49" s="172">
        <f t="shared" ca="1" si="2"/>
        <v>0</v>
      </c>
      <c r="J49" s="447"/>
      <c r="K49" s="173">
        <v>0</v>
      </c>
      <c r="L49" s="174">
        <f>生産者価格評価表!BD38</f>
        <v>0.74736477000000001</v>
      </c>
      <c r="M49" s="173">
        <f t="shared" si="3"/>
        <v>0</v>
      </c>
      <c r="N49" s="438"/>
      <c r="O49" s="152">
        <v>0</v>
      </c>
      <c r="P49" s="171">
        <f t="shared" ca="1" si="4"/>
        <v>0</v>
      </c>
      <c r="Q49" s="172">
        <f t="shared" ca="1" si="5"/>
        <v>0</v>
      </c>
      <c r="R49" s="176">
        <f>'雇用表(36部門）'!M40</f>
        <v>0.19371372189016581</v>
      </c>
      <c r="S49" s="177">
        <f t="shared" si="6"/>
        <v>0</v>
      </c>
      <c r="T49" s="178">
        <f>'雇用表(36部門）'!N40</f>
        <v>0.15533339645684383</v>
      </c>
      <c r="U49" s="179">
        <f t="shared" si="7"/>
        <v>0</v>
      </c>
      <c r="V49" s="173">
        <f t="shared" ca="1" si="8"/>
        <v>0</v>
      </c>
      <c r="W49" s="444"/>
      <c r="X49" s="441"/>
      <c r="Y49" s="180">
        <f>生産者価格評価表!BE38</f>
        <v>0.13053287137407377</v>
      </c>
      <c r="Z49" s="173">
        <f t="shared" ca="1" si="9"/>
        <v>0</v>
      </c>
      <c r="AA49" s="181">
        <f>生産者価格評価表!BD38</f>
        <v>0.74736477000000001</v>
      </c>
      <c r="AB49" s="182">
        <f t="shared" ca="1" si="10"/>
        <v>0</v>
      </c>
      <c r="AC49" s="152">
        <f ca="1"/>
        <v>0</v>
      </c>
      <c r="AD49" s="171">
        <f t="shared" ca="1" si="11"/>
        <v>0</v>
      </c>
      <c r="AE49" s="172">
        <f t="shared" ca="1" si="12"/>
        <v>0</v>
      </c>
      <c r="AF49" s="183">
        <f t="shared" ca="1" si="13"/>
        <v>0</v>
      </c>
      <c r="AG49" s="184">
        <f t="shared" ca="1" si="14"/>
        <v>0</v>
      </c>
      <c r="AH49" s="175">
        <f t="shared" ca="1" si="15"/>
        <v>0</v>
      </c>
      <c r="AI49" s="171">
        <f t="shared" ca="1" si="16"/>
        <v>0</v>
      </c>
      <c r="AJ49" s="185">
        <f t="shared" ca="1" si="17"/>
        <v>0</v>
      </c>
      <c r="AK49" s="177">
        <f t="shared" ca="1" si="18"/>
        <v>0</v>
      </c>
      <c r="AL49" s="186">
        <f t="shared" ca="1" si="19"/>
        <v>0</v>
      </c>
      <c r="AM49" s="140">
        <v>34</v>
      </c>
      <c r="AN49" s="141" t="s">
        <v>504</v>
      </c>
    </row>
    <row r="50" spans="1:40" s="62" customFormat="1" ht="20.25" customHeight="1" x14ac:dyDescent="0.15">
      <c r="A50" s="140">
        <v>35</v>
      </c>
      <c r="B50" s="233" t="s">
        <v>505</v>
      </c>
      <c r="C50" s="250">
        <v>0</v>
      </c>
      <c r="D50" s="236">
        <f>生産者価格評価表!BD39</f>
        <v>1</v>
      </c>
      <c r="E50" s="170">
        <f t="shared" si="0"/>
        <v>0</v>
      </c>
      <c r="F50" s="259">
        <f ca="1">OFFSET(投入係数表!$C$48,0,ROW()-16)</f>
        <v>0</v>
      </c>
      <c r="G50" s="171">
        <f t="shared" ca="1" si="1"/>
        <v>0</v>
      </c>
      <c r="H50" s="335">
        <f ca="1">OFFSET(投入係数表!$C$43,0,ROW()-16)</f>
        <v>0</v>
      </c>
      <c r="I50" s="172">
        <f t="shared" ca="1" si="2"/>
        <v>0</v>
      </c>
      <c r="J50" s="447"/>
      <c r="K50" s="159">
        <v>0</v>
      </c>
      <c r="L50" s="174">
        <f>生産者価格評価表!BD39</f>
        <v>1</v>
      </c>
      <c r="M50" s="173">
        <f t="shared" si="3"/>
        <v>0</v>
      </c>
      <c r="N50" s="438"/>
      <c r="O50" s="152">
        <v>0</v>
      </c>
      <c r="P50" s="171">
        <f t="shared" ca="1" si="4"/>
        <v>0</v>
      </c>
      <c r="Q50" s="172">
        <f t="shared" ca="1" si="5"/>
        <v>0</v>
      </c>
      <c r="R50" s="176">
        <f>'雇用表(36部門）'!M41</f>
        <v>0</v>
      </c>
      <c r="S50" s="177">
        <f t="shared" si="6"/>
        <v>0</v>
      </c>
      <c r="T50" s="178">
        <f>'雇用表(36部門）'!N41</f>
        <v>0</v>
      </c>
      <c r="U50" s="179">
        <f t="shared" si="7"/>
        <v>0</v>
      </c>
      <c r="V50" s="173">
        <f t="shared" ca="1" si="8"/>
        <v>0</v>
      </c>
      <c r="W50" s="444"/>
      <c r="X50" s="441"/>
      <c r="Y50" s="180">
        <f>生産者価格評価表!BE39</f>
        <v>0</v>
      </c>
      <c r="Z50" s="173">
        <f t="shared" ca="1" si="9"/>
        <v>0</v>
      </c>
      <c r="AA50" s="181">
        <f>生産者価格評価表!BD39</f>
        <v>1</v>
      </c>
      <c r="AB50" s="182">
        <f t="shared" ca="1" si="10"/>
        <v>0</v>
      </c>
      <c r="AC50" s="152">
        <f ca="1"/>
        <v>0</v>
      </c>
      <c r="AD50" s="171">
        <f t="shared" ca="1" si="11"/>
        <v>0</v>
      </c>
      <c r="AE50" s="172">
        <f t="shared" ca="1" si="12"/>
        <v>0</v>
      </c>
      <c r="AF50" s="183">
        <f t="shared" ca="1" si="13"/>
        <v>0</v>
      </c>
      <c r="AG50" s="184">
        <f t="shared" ca="1" si="14"/>
        <v>0</v>
      </c>
      <c r="AH50" s="175">
        <f t="shared" ca="1" si="15"/>
        <v>0</v>
      </c>
      <c r="AI50" s="171">
        <f t="shared" ca="1" si="16"/>
        <v>0</v>
      </c>
      <c r="AJ50" s="185">
        <f t="shared" ca="1" si="17"/>
        <v>0</v>
      </c>
      <c r="AK50" s="177">
        <f t="shared" ca="1" si="18"/>
        <v>0</v>
      </c>
      <c r="AL50" s="186">
        <f t="shared" ca="1" si="19"/>
        <v>0</v>
      </c>
      <c r="AM50" s="140">
        <v>35</v>
      </c>
      <c r="AN50" s="141" t="s">
        <v>505</v>
      </c>
    </row>
    <row r="51" spans="1:40" s="62" customFormat="1" ht="20.25" customHeight="1" thickBot="1" x14ac:dyDescent="0.2">
      <c r="A51" s="142">
        <v>36</v>
      </c>
      <c r="B51" s="234" t="s">
        <v>506</v>
      </c>
      <c r="C51" s="251">
        <v>0</v>
      </c>
      <c r="D51" s="237">
        <f>生産者価格評価表!BD40</f>
        <v>0.97491335999999995</v>
      </c>
      <c r="E51" s="187">
        <f t="shared" si="0"/>
        <v>0</v>
      </c>
      <c r="F51" s="259">
        <f ca="1">OFFSET(投入係数表!$C$48,0,ROW()-16)</f>
        <v>0.41184081190428573</v>
      </c>
      <c r="G51" s="188">
        <f t="shared" ca="1" si="1"/>
        <v>0</v>
      </c>
      <c r="H51" s="335">
        <f ca="1">OFFSET(投入係数表!$C$43,0,ROW()-16)</f>
        <v>1.2664206405750927E-2</v>
      </c>
      <c r="I51" s="189">
        <f t="shared" ca="1" si="2"/>
        <v>0</v>
      </c>
      <c r="J51" s="448"/>
      <c r="K51" s="159">
        <v>0</v>
      </c>
      <c r="L51" s="191">
        <f>生産者価格評価表!BD40</f>
        <v>0.97491335999999995</v>
      </c>
      <c r="M51" s="190">
        <f t="shared" si="3"/>
        <v>0</v>
      </c>
      <c r="N51" s="439"/>
      <c r="O51" s="152">
        <v>0</v>
      </c>
      <c r="P51" s="192">
        <f t="shared" ca="1" si="4"/>
        <v>0</v>
      </c>
      <c r="Q51" s="193">
        <f t="shared" ca="1" si="5"/>
        <v>0</v>
      </c>
      <c r="R51" s="194">
        <f>'雇用表(36部門）'!M42</f>
        <v>6.3420597932501814E-3</v>
      </c>
      <c r="S51" s="195">
        <f t="shared" si="6"/>
        <v>0</v>
      </c>
      <c r="T51" s="196">
        <f>'雇用表(36部門）'!N42</f>
        <v>6.2977097247659142E-3</v>
      </c>
      <c r="U51" s="197">
        <f t="shared" si="7"/>
        <v>0</v>
      </c>
      <c r="V51" s="190">
        <f t="shared" ca="1" si="8"/>
        <v>0</v>
      </c>
      <c r="W51" s="445"/>
      <c r="X51" s="442"/>
      <c r="Y51" s="198">
        <f>生産者価格評価表!BE40</f>
        <v>3.5417142668110449E-5</v>
      </c>
      <c r="Z51" s="190">
        <f t="shared" ca="1" si="9"/>
        <v>0</v>
      </c>
      <c r="AA51" s="199">
        <f>生産者価格評価表!BD40</f>
        <v>0.97491335999999995</v>
      </c>
      <c r="AB51" s="200">
        <f t="shared" ca="1" si="10"/>
        <v>0</v>
      </c>
      <c r="AC51" s="152">
        <f ca="1"/>
        <v>0</v>
      </c>
      <c r="AD51" s="188">
        <f t="shared" ca="1" si="11"/>
        <v>0</v>
      </c>
      <c r="AE51" s="189">
        <f t="shared" ca="1" si="12"/>
        <v>0</v>
      </c>
      <c r="AF51" s="202">
        <f t="shared" ca="1" si="13"/>
        <v>0</v>
      </c>
      <c r="AG51" s="203">
        <f t="shared" ca="1" si="14"/>
        <v>0</v>
      </c>
      <c r="AH51" s="201">
        <f t="shared" ca="1" si="15"/>
        <v>0</v>
      </c>
      <c r="AI51" s="188">
        <f t="shared" ca="1" si="16"/>
        <v>0</v>
      </c>
      <c r="AJ51" s="204">
        <f t="shared" ca="1" si="17"/>
        <v>0</v>
      </c>
      <c r="AK51" s="195">
        <f t="shared" ca="1" si="18"/>
        <v>0</v>
      </c>
      <c r="AL51" s="205">
        <f t="shared" ca="1" si="19"/>
        <v>0</v>
      </c>
      <c r="AM51" s="142">
        <v>36</v>
      </c>
      <c r="AN51" s="143" t="s">
        <v>506</v>
      </c>
    </row>
    <row r="52" spans="1:40" s="62" customFormat="1" ht="20.25" customHeight="1" thickTop="1" thickBot="1" x14ac:dyDescent="0.2">
      <c r="A52" s="435" t="s">
        <v>22</v>
      </c>
      <c r="B52" s="436"/>
      <c r="C52" s="252">
        <f>SUM(C16:C51)</f>
        <v>0</v>
      </c>
      <c r="D52" s="214"/>
      <c r="E52" s="206">
        <f>SUM(E16:E51)</f>
        <v>0</v>
      </c>
      <c r="F52" s="207"/>
      <c r="G52" s="208">
        <f ca="1">SUM(G16:G51)</f>
        <v>0</v>
      </c>
      <c r="H52" s="209"/>
      <c r="I52" s="210">
        <f ca="1">SUM(I16:I51)</f>
        <v>0</v>
      </c>
      <c r="J52" s="211"/>
      <c r="K52" s="212">
        <f>SUM(K16:K51)</f>
        <v>0</v>
      </c>
      <c r="L52" s="213"/>
      <c r="M52" s="212">
        <f>SUM(M16:M51)</f>
        <v>0</v>
      </c>
      <c r="N52" s="214"/>
      <c r="O52" s="215">
        <f>SUM(O16:O51)</f>
        <v>0</v>
      </c>
      <c r="P52" s="208">
        <f ca="1">SUM(P16:P51)</f>
        <v>0</v>
      </c>
      <c r="Q52" s="210">
        <f ca="1">SUM(Q16:Q51)</f>
        <v>0</v>
      </c>
      <c r="R52" s="216"/>
      <c r="S52" s="217">
        <f>SUM(S16:S51)</f>
        <v>0</v>
      </c>
      <c r="T52" s="218"/>
      <c r="U52" s="219">
        <f>SUM(U16:U51)</f>
        <v>0</v>
      </c>
      <c r="V52" s="212">
        <f ca="1">SUM(V16:V51)</f>
        <v>0</v>
      </c>
      <c r="W52" s="220">
        <f>E3</f>
        <v>0.53730152516622409</v>
      </c>
      <c r="X52" s="212">
        <f ca="1">V52*W52</f>
        <v>0</v>
      </c>
      <c r="Y52" s="220">
        <f>生産者価格評価表!BE41</f>
        <v>1</v>
      </c>
      <c r="Z52" s="221">
        <f ca="1">SUM(Z16:Z51)</f>
        <v>0</v>
      </c>
      <c r="AA52" s="222"/>
      <c r="AB52" s="223">
        <f ca="1">SUM(AB16:AB51)</f>
        <v>0</v>
      </c>
      <c r="AC52" s="215">
        <f t="shared" ref="AC52:AL52" ca="1" si="20">SUM(AC16:AC51)</f>
        <v>0</v>
      </c>
      <c r="AD52" s="224">
        <f t="shared" ca="1" si="20"/>
        <v>0</v>
      </c>
      <c r="AE52" s="225">
        <f t="shared" ca="1" si="20"/>
        <v>0</v>
      </c>
      <c r="AF52" s="226">
        <f t="shared" ca="1" si="20"/>
        <v>0</v>
      </c>
      <c r="AG52" s="227">
        <f t="shared" ca="1" si="20"/>
        <v>0</v>
      </c>
      <c r="AH52" s="228">
        <f t="shared" ca="1" si="20"/>
        <v>0</v>
      </c>
      <c r="AI52" s="224">
        <f t="shared" ca="1" si="20"/>
        <v>0</v>
      </c>
      <c r="AJ52" s="229">
        <f t="shared" ca="1" si="20"/>
        <v>0</v>
      </c>
      <c r="AK52" s="230">
        <f t="shared" ca="1" si="20"/>
        <v>0</v>
      </c>
      <c r="AL52" s="231">
        <f t="shared" ca="1" si="20"/>
        <v>0</v>
      </c>
      <c r="AM52" s="432" t="s">
        <v>22</v>
      </c>
      <c r="AN52" s="433"/>
    </row>
  </sheetData>
  <sheetProtection sheet="1" objects="1" scenarios="1"/>
  <mergeCells count="9">
    <mergeCell ref="C12:C13"/>
    <mergeCell ref="AM14:AN14"/>
    <mergeCell ref="AM52:AN52"/>
    <mergeCell ref="A14:B14"/>
    <mergeCell ref="A52:B52"/>
    <mergeCell ref="N16:N51"/>
    <mergeCell ref="X16:X51"/>
    <mergeCell ref="W16:W51"/>
    <mergeCell ref="J16:J51"/>
  </mergeCells>
  <phoneticPr fontId="4"/>
  <dataValidations count="3">
    <dataValidation type="list" allowBlank="1" showInputMessage="1" showErrorMessage="1" error="リストから選択してください。" sqref="C12">
      <formula1>"億円,百万円,千円,円"</formula1>
    </dataValidation>
    <dataValidation type="decimal" imeMode="off" operator="greaterThanOrEqual" allowBlank="1" showInputMessage="1" showErrorMessage="1" sqref="C16:C51">
      <formula1>0</formula1>
    </dataValidation>
    <dataValidation allowBlank="1" showInputMessage="1" sqref="E3"/>
  </dataValidations>
  <pageMargins left="0.39370078740157483" right="0.39370078740157483" top="0.59055118110236227" bottom="0.39370078740157483" header="0.51181102362204722" footer="0.31496062992125984"/>
  <pageSetup paperSize="9" scale="82" fitToWidth="0" orientation="portrait" r:id="rId1"/>
  <headerFooter alignWithMargins="0">
    <oddFooter>&amp;C&amp;9&amp;P</oddFooter>
  </headerFooter>
  <colBreaks count="1" manualBreakCount="1">
    <brk id="2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216"/>
  <sheetViews>
    <sheetView showGridLines="0" zoomScale="80" zoomScaleNormal="80" workbookViewId="0"/>
  </sheetViews>
  <sheetFormatPr defaultColWidth="3.125" defaultRowHeight="18.75" customHeight="1" x14ac:dyDescent="0.15"/>
  <cols>
    <col min="1" max="16384" width="3.125" style="10"/>
  </cols>
  <sheetData>
    <row r="1" spans="1:38" ht="26.25" customHeight="1" x14ac:dyDescent="0.15">
      <c r="I1" s="71" t="s">
        <v>52</v>
      </c>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row>
    <row r="2" spans="1:38" s="62" customFormat="1" ht="22.5" customHeight="1" x14ac:dyDescent="0.15"/>
    <row r="3" spans="1:38" s="62" customFormat="1" ht="22.5" customHeight="1" thickBot="1" x14ac:dyDescent="0.2">
      <c r="B3" s="261" t="s">
        <v>515</v>
      </c>
      <c r="L3" s="9"/>
      <c r="AL3" s="63" t="str">
        <f>"(単位："&amp;入力・分析シート!C12&amp;")"</f>
        <v>(単位：千円)</v>
      </c>
    </row>
    <row r="4" spans="1:38" s="62" customFormat="1" ht="22.5" customHeight="1" thickTop="1" x14ac:dyDescent="0.15">
      <c r="B4" s="599" t="s">
        <v>53</v>
      </c>
      <c r="C4" s="600"/>
      <c r="D4" s="600"/>
      <c r="E4" s="600"/>
      <c r="F4" s="600"/>
      <c r="G4" s="600"/>
      <c r="H4" s="600"/>
      <c r="I4" s="600"/>
      <c r="J4" s="600"/>
      <c r="K4" s="600"/>
      <c r="L4" s="600" t="s">
        <v>59</v>
      </c>
      <c r="M4" s="600"/>
      <c r="N4" s="600"/>
      <c r="O4" s="600"/>
      <c r="P4" s="600"/>
      <c r="Q4" s="600"/>
      <c r="R4" s="600"/>
      <c r="S4" s="600"/>
      <c r="T4" s="600"/>
      <c r="U4" s="600"/>
      <c r="V4" s="608"/>
      <c r="W4" s="608"/>
      <c r="X4" s="608"/>
      <c r="Y4" s="608"/>
      <c r="Z4" s="608"/>
      <c r="AA4" s="608"/>
      <c r="AB4" s="589" t="s">
        <v>63</v>
      </c>
      <c r="AC4" s="589"/>
      <c r="AD4" s="589"/>
      <c r="AE4" s="589"/>
      <c r="AF4" s="590"/>
      <c r="AG4" s="621" t="s">
        <v>48</v>
      </c>
      <c r="AH4" s="622"/>
      <c r="AI4" s="622"/>
      <c r="AJ4" s="622"/>
      <c r="AK4" s="622"/>
      <c r="AL4" s="623"/>
    </row>
    <row r="5" spans="1:38" s="62" customFormat="1" ht="22.5" customHeight="1" x14ac:dyDescent="0.15">
      <c r="B5" s="601"/>
      <c r="C5" s="602"/>
      <c r="D5" s="602"/>
      <c r="E5" s="602"/>
      <c r="F5" s="602"/>
      <c r="G5" s="602"/>
      <c r="H5" s="602"/>
      <c r="I5" s="602"/>
      <c r="J5" s="602"/>
      <c r="K5" s="602"/>
      <c r="L5" s="602" t="s">
        <v>60</v>
      </c>
      <c r="M5" s="602"/>
      <c r="N5" s="602"/>
      <c r="O5" s="602"/>
      <c r="P5" s="602"/>
      <c r="Q5" s="602" t="s">
        <v>61</v>
      </c>
      <c r="R5" s="602"/>
      <c r="S5" s="602"/>
      <c r="T5" s="602"/>
      <c r="U5" s="602"/>
      <c r="V5" s="609" t="s">
        <v>62</v>
      </c>
      <c r="W5" s="609"/>
      <c r="X5" s="609"/>
      <c r="Y5" s="609"/>
      <c r="Z5" s="609"/>
      <c r="AA5" s="609"/>
      <c r="AB5" s="591"/>
      <c r="AC5" s="591"/>
      <c r="AD5" s="591"/>
      <c r="AE5" s="591"/>
      <c r="AF5" s="592"/>
      <c r="AG5" s="624"/>
      <c r="AH5" s="625"/>
      <c r="AI5" s="625"/>
      <c r="AJ5" s="625"/>
      <c r="AK5" s="625"/>
      <c r="AL5" s="626"/>
    </row>
    <row r="6" spans="1:38" s="62" customFormat="1" ht="22.5" customHeight="1" x14ac:dyDescent="0.15">
      <c r="B6" s="603" t="s">
        <v>47</v>
      </c>
      <c r="C6" s="604"/>
      <c r="D6" s="604"/>
      <c r="E6" s="604"/>
      <c r="F6" s="604"/>
      <c r="G6" s="604"/>
      <c r="H6" s="604"/>
      <c r="I6" s="604"/>
      <c r="J6" s="604"/>
      <c r="K6" s="605"/>
      <c r="L6" s="593">
        <f>入力・分析シート!E52</f>
        <v>0</v>
      </c>
      <c r="M6" s="616"/>
      <c r="N6" s="616"/>
      <c r="O6" s="616"/>
      <c r="P6" s="617"/>
      <c r="Q6" s="593">
        <f>入力・分析シート!O52</f>
        <v>0</v>
      </c>
      <c r="R6" s="594"/>
      <c r="S6" s="594"/>
      <c r="T6" s="594"/>
      <c r="U6" s="610"/>
      <c r="V6" s="593">
        <f>L6+Q6</f>
        <v>0</v>
      </c>
      <c r="W6" s="594"/>
      <c r="X6" s="594"/>
      <c r="Y6" s="594"/>
      <c r="Z6" s="594"/>
      <c r="AA6" s="610"/>
      <c r="AB6" s="593">
        <f ca="1">入力・分析シート!AC52</f>
        <v>0</v>
      </c>
      <c r="AC6" s="594"/>
      <c r="AD6" s="594"/>
      <c r="AE6" s="594"/>
      <c r="AF6" s="595"/>
      <c r="AG6" s="627">
        <f ca="1">入力・分析シート!AH52</f>
        <v>0</v>
      </c>
      <c r="AH6" s="594"/>
      <c r="AI6" s="594"/>
      <c r="AJ6" s="594"/>
      <c r="AK6" s="594"/>
      <c r="AL6" s="595"/>
    </row>
    <row r="7" spans="1:38" s="62" customFormat="1" ht="22.5" customHeight="1" x14ac:dyDescent="0.15">
      <c r="B7" s="577"/>
      <c r="C7" s="612" t="s">
        <v>157</v>
      </c>
      <c r="D7" s="613"/>
      <c r="E7" s="613"/>
      <c r="F7" s="613"/>
      <c r="G7" s="613"/>
      <c r="H7" s="613"/>
      <c r="I7" s="613"/>
      <c r="J7" s="613"/>
      <c r="K7" s="614"/>
      <c r="L7" s="618" t="e">
        <f>"("&amp;TEXT(L6/入力・分析シート!$C$52,"0.0000")&amp;")"</f>
        <v>#DIV/0!</v>
      </c>
      <c r="M7" s="619"/>
      <c r="N7" s="619"/>
      <c r="O7" s="619"/>
      <c r="P7" s="620"/>
      <c r="Q7" s="596" t="e">
        <f>"("&amp;TEXT(Q6/入力・分析シート!$C$52,"0.0000")&amp;")"</f>
        <v>#DIV/0!</v>
      </c>
      <c r="R7" s="597"/>
      <c r="S7" s="597"/>
      <c r="T7" s="597"/>
      <c r="U7" s="611"/>
      <c r="V7" s="596" t="e">
        <f>"("&amp;TEXT(V6/入力・分析シート!$C$52,"0.0000")&amp;")"</f>
        <v>#DIV/0!</v>
      </c>
      <c r="W7" s="597"/>
      <c r="X7" s="597"/>
      <c r="Y7" s="597"/>
      <c r="Z7" s="597"/>
      <c r="AA7" s="611"/>
      <c r="AB7" s="596" t="e">
        <f ca="1">"("&amp;TEXT(AB6/入力・分析シート!$C$52,"0.0000")&amp;")"</f>
        <v>#DIV/0!</v>
      </c>
      <c r="AC7" s="597"/>
      <c r="AD7" s="597"/>
      <c r="AE7" s="597"/>
      <c r="AF7" s="598"/>
      <c r="AG7" s="628" t="e">
        <f ca="1">"("&amp;TEXT(AG6/入力・分析シート!$C$52,"0.0000")&amp;")"</f>
        <v>#DIV/0!</v>
      </c>
      <c r="AH7" s="597"/>
      <c r="AI7" s="597"/>
      <c r="AJ7" s="597"/>
      <c r="AK7" s="597"/>
      <c r="AL7" s="598"/>
    </row>
    <row r="8" spans="1:38" s="62" customFormat="1" ht="22.5" customHeight="1" x14ac:dyDescent="0.15">
      <c r="B8" s="577"/>
      <c r="C8" s="582" t="s">
        <v>55</v>
      </c>
      <c r="D8" s="583"/>
      <c r="E8" s="583"/>
      <c r="F8" s="583"/>
      <c r="G8" s="583"/>
      <c r="H8" s="583"/>
      <c r="I8" s="583"/>
      <c r="J8" s="583"/>
      <c r="K8" s="584"/>
      <c r="L8" s="579">
        <f ca="1">入力・分析シート!G52</f>
        <v>0</v>
      </c>
      <c r="M8" s="580"/>
      <c r="N8" s="580"/>
      <c r="O8" s="580"/>
      <c r="P8" s="581"/>
      <c r="Q8" s="579">
        <f ca="1">入力・分析シート!P52</f>
        <v>0</v>
      </c>
      <c r="R8" s="580"/>
      <c r="S8" s="580"/>
      <c r="T8" s="580"/>
      <c r="U8" s="581"/>
      <c r="V8" s="579">
        <f ca="1">L8+Q8</f>
        <v>0</v>
      </c>
      <c r="W8" s="580"/>
      <c r="X8" s="580"/>
      <c r="Y8" s="580"/>
      <c r="Z8" s="580"/>
      <c r="AA8" s="581"/>
      <c r="AB8" s="579">
        <f ca="1">入力・分析シート!AD52</f>
        <v>0</v>
      </c>
      <c r="AC8" s="580"/>
      <c r="AD8" s="580"/>
      <c r="AE8" s="580"/>
      <c r="AF8" s="586"/>
      <c r="AG8" s="585">
        <f ca="1">入力・分析シート!AI52</f>
        <v>0</v>
      </c>
      <c r="AH8" s="580"/>
      <c r="AI8" s="580"/>
      <c r="AJ8" s="580"/>
      <c r="AK8" s="580"/>
      <c r="AL8" s="586"/>
    </row>
    <row r="9" spans="1:38" s="62" customFormat="1" ht="22.5" customHeight="1" x14ac:dyDescent="0.15">
      <c r="B9" s="577"/>
      <c r="C9" s="587"/>
      <c r="D9" s="553" t="s">
        <v>158</v>
      </c>
      <c r="E9" s="554"/>
      <c r="F9" s="554"/>
      <c r="G9" s="554"/>
      <c r="H9" s="554"/>
      <c r="I9" s="554"/>
      <c r="J9" s="554"/>
      <c r="K9" s="555"/>
      <c r="L9" s="545" t="e">
        <f ca="1">"("&amp;TEXT(L8/入力・分析シート!$C$52,"0.0000")&amp;")"</f>
        <v>#DIV/0!</v>
      </c>
      <c r="M9" s="514"/>
      <c r="N9" s="514"/>
      <c r="O9" s="514"/>
      <c r="P9" s="546"/>
      <c r="Q9" s="545" t="e">
        <f ca="1">"("&amp;TEXT(Q8/入力・分析シート!$C$52,"0.0000")&amp;")"</f>
        <v>#DIV/0!</v>
      </c>
      <c r="R9" s="514"/>
      <c r="S9" s="514"/>
      <c r="T9" s="514"/>
      <c r="U9" s="546"/>
      <c r="V9" s="545" t="e">
        <f ca="1">"("&amp;TEXT(V8/入力・分析シート!$C$52,"0.0000")&amp;")"</f>
        <v>#DIV/0!</v>
      </c>
      <c r="W9" s="514"/>
      <c r="X9" s="514"/>
      <c r="Y9" s="514"/>
      <c r="Z9" s="514"/>
      <c r="AA9" s="546"/>
      <c r="AB9" s="545" t="e">
        <f ca="1">"("&amp;TEXT(AB8/入力・分析シート!$C$52,"0.0000")&amp;")"</f>
        <v>#DIV/0!</v>
      </c>
      <c r="AC9" s="514"/>
      <c r="AD9" s="514"/>
      <c r="AE9" s="514"/>
      <c r="AF9" s="515"/>
      <c r="AG9" s="513" t="e">
        <f ca="1">"("&amp;TEXT(AG8/入力・分析シート!$C$52,"0.0000")&amp;")"</f>
        <v>#DIV/0!</v>
      </c>
      <c r="AH9" s="514"/>
      <c r="AI9" s="514"/>
      <c r="AJ9" s="514"/>
      <c r="AK9" s="514"/>
      <c r="AL9" s="515"/>
    </row>
    <row r="10" spans="1:38" s="62" customFormat="1" ht="22.5" customHeight="1" x14ac:dyDescent="0.15">
      <c r="B10" s="577"/>
      <c r="C10" s="587"/>
      <c r="D10" s="535" t="s">
        <v>56</v>
      </c>
      <c r="E10" s="536"/>
      <c r="F10" s="536"/>
      <c r="G10" s="536"/>
      <c r="H10" s="536"/>
      <c r="I10" s="536"/>
      <c r="J10" s="536"/>
      <c r="K10" s="537"/>
      <c r="L10" s="606">
        <f ca="1">入力・分析シート!I52</f>
        <v>0</v>
      </c>
      <c r="M10" s="517"/>
      <c r="N10" s="517"/>
      <c r="O10" s="517"/>
      <c r="P10" s="607"/>
      <c r="Q10" s="606">
        <f ca="1">入力・分析シート!Q52</f>
        <v>0</v>
      </c>
      <c r="R10" s="517"/>
      <c r="S10" s="517"/>
      <c r="T10" s="517"/>
      <c r="U10" s="607"/>
      <c r="V10" s="606">
        <f ca="1">L10+Q10</f>
        <v>0</v>
      </c>
      <c r="W10" s="517"/>
      <c r="X10" s="517"/>
      <c r="Y10" s="517"/>
      <c r="Z10" s="517"/>
      <c r="AA10" s="607"/>
      <c r="AB10" s="606">
        <f ca="1">入力・分析シート!AE52</f>
        <v>0</v>
      </c>
      <c r="AC10" s="517"/>
      <c r="AD10" s="517"/>
      <c r="AE10" s="517"/>
      <c r="AF10" s="518"/>
      <c r="AG10" s="516">
        <f ca="1">入力・分析シート!AJ52</f>
        <v>0</v>
      </c>
      <c r="AH10" s="517"/>
      <c r="AI10" s="517"/>
      <c r="AJ10" s="517"/>
      <c r="AK10" s="517"/>
      <c r="AL10" s="518"/>
    </row>
    <row r="11" spans="1:38" s="62" customFormat="1" ht="22.5" customHeight="1" x14ac:dyDescent="0.15">
      <c r="B11" s="578"/>
      <c r="C11" s="588"/>
      <c r="D11" s="563" t="s">
        <v>54</v>
      </c>
      <c r="E11" s="564"/>
      <c r="F11" s="564"/>
      <c r="G11" s="564"/>
      <c r="H11" s="564"/>
      <c r="I11" s="564"/>
      <c r="J11" s="564"/>
      <c r="K11" s="565"/>
      <c r="L11" s="532" t="e">
        <f ca="1">"("&amp;TEXT(L10/入力・分析シート!$C$52,"0.0000")&amp;")"</f>
        <v>#DIV/0!</v>
      </c>
      <c r="M11" s="533"/>
      <c r="N11" s="533"/>
      <c r="O11" s="533"/>
      <c r="P11" s="569"/>
      <c r="Q11" s="532" t="e">
        <f ca="1">"("&amp;TEXT(Q10/入力・分析シート!$C$52,"0.0000")&amp;")"</f>
        <v>#DIV/0!</v>
      </c>
      <c r="R11" s="533"/>
      <c r="S11" s="533"/>
      <c r="T11" s="533"/>
      <c r="U11" s="569"/>
      <c r="V11" s="532" t="e">
        <f ca="1">"("&amp;TEXT(V10/入力・分析シート!$C$52,"0.0000")&amp;")"</f>
        <v>#DIV/0!</v>
      </c>
      <c r="W11" s="533"/>
      <c r="X11" s="533"/>
      <c r="Y11" s="533"/>
      <c r="Z11" s="533"/>
      <c r="AA11" s="569"/>
      <c r="AB11" s="532" t="e">
        <f ca="1">"("&amp;TEXT(AB10/入力・分析シート!$C$52,"0.0000")&amp;")"</f>
        <v>#DIV/0!</v>
      </c>
      <c r="AC11" s="533"/>
      <c r="AD11" s="533"/>
      <c r="AE11" s="533"/>
      <c r="AF11" s="534"/>
      <c r="AG11" s="575" t="e">
        <f ca="1">"("&amp;TEXT(AG10/入力・分析シート!$C$52,"0.0000")&amp;")"</f>
        <v>#DIV/0!</v>
      </c>
      <c r="AH11" s="533"/>
      <c r="AI11" s="533"/>
      <c r="AJ11" s="533"/>
      <c r="AK11" s="533"/>
      <c r="AL11" s="534"/>
    </row>
    <row r="12" spans="1:38" s="62" customFormat="1" ht="22.5" customHeight="1" x14ac:dyDescent="0.15">
      <c r="B12" s="566" t="s">
        <v>57</v>
      </c>
      <c r="C12" s="567"/>
      <c r="D12" s="567"/>
      <c r="E12" s="567"/>
      <c r="F12" s="567"/>
      <c r="G12" s="567"/>
      <c r="H12" s="567"/>
      <c r="I12" s="567"/>
      <c r="J12" s="567"/>
      <c r="K12" s="568"/>
      <c r="L12" s="547" t="s">
        <v>166</v>
      </c>
      <c r="M12" s="548"/>
      <c r="N12" s="548"/>
      <c r="O12" s="548"/>
      <c r="P12" s="549"/>
      <c r="Q12" s="547" t="s">
        <v>166</v>
      </c>
      <c r="R12" s="548"/>
      <c r="S12" s="548"/>
      <c r="T12" s="548"/>
      <c r="U12" s="549"/>
      <c r="V12" s="541">
        <f>入力・分析シート!S52</f>
        <v>0</v>
      </c>
      <c r="W12" s="542"/>
      <c r="X12" s="542"/>
      <c r="Y12" s="542"/>
      <c r="Z12" s="542"/>
      <c r="AA12" s="543"/>
      <c r="AB12" s="541">
        <f ca="1">入力・分析シート!AF52</f>
        <v>0</v>
      </c>
      <c r="AC12" s="542"/>
      <c r="AD12" s="542"/>
      <c r="AE12" s="542"/>
      <c r="AF12" s="570"/>
      <c r="AG12" s="576">
        <f ca="1">入力・分析シート!AK52</f>
        <v>0</v>
      </c>
      <c r="AH12" s="542"/>
      <c r="AI12" s="542"/>
      <c r="AJ12" s="542"/>
      <c r="AK12" s="542"/>
      <c r="AL12" s="570"/>
    </row>
    <row r="13" spans="1:38" s="62" customFormat="1" ht="22.5" customHeight="1" thickBot="1" x14ac:dyDescent="0.2">
      <c r="B13" s="70"/>
      <c r="C13" s="550" t="s">
        <v>58</v>
      </c>
      <c r="D13" s="551"/>
      <c r="E13" s="551"/>
      <c r="F13" s="551"/>
      <c r="G13" s="551"/>
      <c r="H13" s="551"/>
      <c r="I13" s="551"/>
      <c r="J13" s="551"/>
      <c r="K13" s="552"/>
      <c r="L13" s="529" t="s">
        <v>166</v>
      </c>
      <c r="M13" s="530"/>
      <c r="N13" s="530"/>
      <c r="O13" s="530"/>
      <c r="P13" s="531"/>
      <c r="Q13" s="529" t="s">
        <v>166</v>
      </c>
      <c r="R13" s="530"/>
      <c r="S13" s="530"/>
      <c r="T13" s="530"/>
      <c r="U13" s="531"/>
      <c r="V13" s="538">
        <f>入力・分析シート!U52</f>
        <v>0</v>
      </c>
      <c r="W13" s="539"/>
      <c r="X13" s="539"/>
      <c r="Y13" s="539"/>
      <c r="Z13" s="539"/>
      <c r="AA13" s="544"/>
      <c r="AB13" s="538">
        <f ca="1">入力・分析シート!AG52</f>
        <v>0</v>
      </c>
      <c r="AC13" s="539"/>
      <c r="AD13" s="539"/>
      <c r="AE13" s="539"/>
      <c r="AF13" s="540"/>
      <c r="AG13" s="510">
        <f ca="1">入力・分析シート!AL52</f>
        <v>0</v>
      </c>
      <c r="AH13" s="511"/>
      <c r="AI13" s="511"/>
      <c r="AJ13" s="511"/>
      <c r="AK13" s="511"/>
      <c r="AL13" s="512"/>
    </row>
    <row r="14" spans="1:38" s="62" customFormat="1" ht="22.5" customHeight="1" x14ac:dyDescent="0.15">
      <c r="B14" s="72" t="s">
        <v>168</v>
      </c>
      <c r="C14" s="73" t="s">
        <v>65</v>
      </c>
    </row>
    <row r="15" spans="1:38" s="62" customFormat="1" ht="15" customHeight="1" x14ac:dyDescent="0.15"/>
    <row r="16" spans="1:38" s="62" customFormat="1" ht="30" customHeight="1" x14ac:dyDescent="0.15">
      <c r="A16" s="64" t="s">
        <v>160</v>
      </c>
      <c r="C16" s="65" t="s">
        <v>167</v>
      </c>
    </row>
    <row r="17" spans="1:39" s="62" customFormat="1" ht="22.5" customHeight="1" x14ac:dyDescent="0.15"/>
    <row r="18" spans="1:39" s="62" customFormat="1" ht="22.5" customHeight="1" x14ac:dyDescent="0.15">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4"/>
      <c r="AL18" s="574"/>
      <c r="AM18" s="574"/>
    </row>
    <row r="19" spans="1:39" s="62" customFormat="1" ht="22.5" customHeight="1" x14ac:dyDescent="0.15">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4"/>
      <c r="AL19" s="574"/>
      <c r="AM19" s="574"/>
    </row>
    <row r="20" spans="1:39" s="62" customFormat="1" ht="22.5" customHeight="1" x14ac:dyDescent="0.15"/>
    <row r="21" spans="1:39" s="66" customFormat="1" ht="30" customHeight="1" x14ac:dyDescent="0.15">
      <c r="A21" s="64" t="s">
        <v>160</v>
      </c>
      <c r="C21" s="65" t="s">
        <v>159</v>
      </c>
    </row>
    <row r="22" spans="1:39" s="66" customFormat="1" ht="12" customHeight="1" x14ac:dyDescent="0.15"/>
    <row r="23" spans="1:39" s="66" customFormat="1" ht="30" customHeight="1" x14ac:dyDescent="0.15">
      <c r="B23" s="67" t="s">
        <v>163</v>
      </c>
      <c r="C23" s="68"/>
      <c r="D23" s="68" t="s">
        <v>59</v>
      </c>
    </row>
    <row r="24" spans="1:39" s="66" customFormat="1" ht="30" customHeight="1" x14ac:dyDescent="0.15">
      <c r="C24" s="68" t="s">
        <v>161</v>
      </c>
    </row>
    <row r="25" spans="1:39" s="66" customFormat="1" ht="22.5" customHeight="1" x14ac:dyDescent="0.15">
      <c r="C25" s="528" t="s">
        <v>164</v>
      </c>
      <c r="D25" s="52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528"/>
      <c r="AK25" s="528"/>
      <c r="AL25" s="528"/>
      <c r="AM25" s="528"/>
    </row>
    <row r="26" spans="1:39" s="69" customFormat="1" ht="22.5" customHeight="1" x14ac:dyDescent="0.15">
      <c r="C26" s="528"/>
      <c r="D26" s="528"/>
      <c r="E26" s="528"/>
      <c r="F26" s="528"/>
      <c r="G26" s="528"/>
      <c r="H26" s="528"/>
      <c r="I26" s="528"/>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8"/>
      <c r="AH26" s="528"/>
      <c r="AI26" s="528"/>
      <c r="AJ26" s="528"/>
      <c r="AK26" s="528"/>
      <c r="AL26" s="528"/>
      <c r="AM26" s="528"/>
    </row>
    <row r="27" spans="1:39" s="69" customFormat="1" ht="22.5" customHeight="1" x14ac:dyDescent="0.15">
      <c r="C27" s="528" t="str">
        <f>"・　このような直接効果 "&amp;TEXT(L6,"###,###,##0")&amp;入力・分析シート!C12&amp;" と、間接効果 "&amp;TEXT(Q6,"###,###,##0")&amp;入力・分析シート!C12&amp;" を合わせたものが第1次波及効果で、"&amp;TEXT(V6,"###,###,##0")&amp;入力・分析シート!C12&amp;" の生産誘発額となる。"</f>
        <v>・　このような直接効果 0千円 と、間接効果 0千円 を合わせたものが第1次波及効果で、0千円 の生産誘発額となる。</v>
      </c>
      <c r="D27" s="528"/>
      <c r="E27" s="528"/>
      <c r="F27" s="528"/>
      <c r="G27" s="528"/>
      <c r="H27" s="528"/>
      <c r="I27" s="528"/>
      <c r="J27" s="528"/>
      <c r="K27" s="528"/>
      <c r="L27" s="528"/>
      <c r="M27" s="528"/>
      <c r="N27" s="528"/>
      <c r="O27" s="528"/>
      <c r="P27" s="528"/>
      <c r="Q27" s="528"/>
      <c r="R27" s="528"/>
      <c r="S27" s="528"/>
      <c r="T27" s="528"/>
      <c r="U27" s="528"/>
      <c r="V27" s="528"/>
      <c r="W27" s="528"/>
      <c r="X27" s="528"/>
      <c r="Y27" s="528"/>
      <c r="Z27" s="528"/>
      <c r="AA27" s="528"/>
      <c r="AB27" s="528"/>
      <c r="AC27" s="528"/>
      <c r="AD27" s="528"/>
      <c r="AE27" s="528"/>
      <c r="AF27" s="528"/>
      <c r="AG27" s="528"/>
      <c r="AH27" s="528"/>
      <c r="AI27" s="528"/>
      <c r="AJ27" s="528"/>
      <c r="AK27" s="528"/>
      <c r="AL27" s="528"/>
      <c r="AM27" s="528"/>
    </row>
    <row r="28" spans="1:39" s="69" customFormat="1" ht="22.5" customHeight="1" x14ac:dyDescent="0.15">
      <c r="C28" s="528"/>
      <c r="D28" s="528"/>
      <c r="E28" s="528"/>
      <c r="F28" s="528"/>
      <c r="G28" s="528"/>
      <c r="H28" s="528"/>
      <c r="I28" s="528"/>
      <c r="J28" s="528"/>
      <c r="K28" s="528"/>
      <c r="L28" s="528"/>
      <c r="M28" s="528"/>
      <c r="N28" s="528"/>
      <c r="O28" s="528"/>
      <c r="P28" s="528"/>
      <c r="Q28" s="528"/>
      <c r="R28" s="528"/>
      <c r="S28" s="528"/>
      <c r="T28" s="528"/>
      <c r="U28" s="528"/>
      <c r="V28" s="528"/>
      <c r="W28" s="528"/>
      <c r="X28" s="528"/>
      <c r="Y28" s="528"/>
      <c r="Z28" s="528"/>
      <c r="AA28" s="528"/>
      <c r="AB28" s="528"/>
      <c r="AC28" s="528"/>
      <c r="AD28" s="528"/>
      <c r="AE28" s="528"/>
      <c r="AF28" s="528"/>
      <c r="AG28" s="528"/>
      <c r="AH28" s="528"/>
      <c r="AI28" s="528"/>
      <c r="AJ28" s="528"/>
      <c r="AK28" s="528"/>
      <c r="AL28" s="528"/>
      <c r="AM28" s="528"/>
    </row>
    <row r="29" spans="1:39" s="69" customFormat="1" ht="22.5" customHeight="1" x14ac:dyDescent="0.15">
      <c r="C29" s="528" t="str">
        <f ca="1">"・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"&amp;TEXT(V8,"###,###,##0")&amp;入力・分析シート!C12&amp;" であり、そのうち、賃金に相当する雇用者所得誘発額は "&amp;TEXT(V10,"###,###,##0")&amp;入力・分析シート!C12&amp;" である。"</f>
        <v>・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0千円 であり、そのうち、賃金に相当する雇用者所得誘発額は 0千円 である。</v>
      </c>
      <c r="D29" s="528"/>
      <c r="E29" s="528"/>
      <c r="F29" s="528"/>
      <c r="G29" s="528"/>
      <c r="H29" s="528"/>
      <c r="I29" s="528"/>
      <c r="J29" s="528"/>
      <c r="K29" s="528"/>
      <c r="L29" s="528"/>
      <c r="M29" s="528"/>
      <c r="N29" s="528"/>
      <c r="O29" s="528"/>
      <c r="P29" s="528"/>
      <c r="Q29" s="528"/>
      <c r="R29" s="528"/>
      <c r="S29" s="528"/>
      <c r="T29" s="528"/>
      <c r="U29" s="528"/>
      <c r="V29" s="528"/>
      <c r="W29" s="528"/>
      <c r="X29" s="528"/>
      <c r="Y29" s="528"/>
      <c r="Z29" s="528"/>
      <c r="AA29" s="528"/>
      <c r="AB29" s="528"/>
      <c r="AC29" s="528"/>
      <c r="AD29" s="528"/>
      <c r="AE29" s="528"/>
      <c r="AF29" s="528"/>
      <c r="AG29" s="528"/>
      <c r="AH29" s="528"/>
      <c r="AI29" s="528"/>
      <c r="AJ29" s="528"/>
      <c r="AK29" s="528"/>
      <c r="AL29" s="528"/>
      <c r="AM29" s="528"/>
    </row>
    <row r="30" spans="1:39" s="68" customFormat="1" ht="22.5" customHeight="1" x14ac:dyDescent="0.15">
      <c r="C30" s="528"/>
      <c r="D30" s="528"/>
      <c r="E30" s="528"/>
      <c r="F30" s="528"/>
      <c r="G30" s="528"/>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row>
    <row r="31" spans="1:39" s="68" customFormat="1" ht="24" customHeight="1" x14ac:dyDescent="0.15">
      <c r="C31" s="528"/>
      <c r="D31" s="528"/>
      <c r="E31" s="528"/>
      <c r="F31" s="528"/>
      <c r="G31" s="528"/>
      <c r="H31" s="528"/>
      <c r="I31" s="528"/>
      <c r="J31" s="528"/>
      <c r="K31" s="528"/>
      <c r="L31" s="528"/>
      <c r="M31" s="528"/>
      <c r="N31" s="528"/>
      <c r="O31" s="528"/>
      <c r="P31" s="528"/>
      <c r="Q31" s="528"/>
      <c r="R31" s="528"/>
      <c r="S31" s="528"/>
      <c r="T31" s="528"/>
      <c r="U31" s="528"/>
      <c r="V31" s="528"/>
      <c r="W31" s="528"/>
      <c r="X31" s="528"/>
      <c r="Y31" s="528"/>
      <c r="Z31" s="528"/>
      <c r="AA31" s="528"/>
      <c r="AB31" s="528"/>
      <c r="AC31" s="528"/>
      <c r="AD31" s="528"/>
      <c r="AE31" s="528"/>
      <c r="AF31" s="528"/>
      <c r="AG31" s="528"/>
      <c r="AH31" s="528"/>
      <c r="AI31" s="528"/>
      <c r="AJ31" s="528"/>
      <c r="AK31" s="528"/>
      <c r="AL31" s="528"/>
      <c r="AM31" s="528"/>
    </row>
    <row r="32" spans="1:39" s="68" customFormat="1" ht="22.5" customHeight="1" x14ac:dyDescent="0.15">
      <c r="C32" s="528" t="str">
        <f>"・　また、雇用誘発効果については、誘発される就業者数は "&amp;TEXT(V12,"###,###,##0")&amp;"人、誘発される雇用者数は、 "&amp;TEXT(V13,"###,###,##0")&amp;"人 となる。"</f>
        <v>・　また、雇用誘発効果については、誘発される就業者数は 0人、誘発される雇用者数は、 0人 となる。</v>
      </c>
      <c r="D32" s="528"/>
      <c r="E32" s="528"/>
      <c r="F32" s="528"/>
      <c r="G32" s="528"/>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row>
    <row r="33" spans="2:39" s="68" customFormat="1" ht="22.5" customHeight="1" x14ac:dyDescent="0.15">
      <c r="C33" s="528"/>
      <c r="D33" s="528"/>
      <c r="E33" s="528"/>
      <c r="F33" s="528"/>
      <c r="G33" s="528"/>
      <c r="H33" s="528"/>
      <c r="I33" s="528"/>
      <c r="J33" s="528"/>
      <c r="K33" s="528"/>
      <c r="L33" s="528"/>
      <c r="M33" s="528"/>
      <c r="N33" s="528"/>
      <c r="O33" s="528"/>
      <c r="P33" s="528"/>
      <c r="Q33" s="528"/>
      <c r="R33" s="528"/>
      <c r="S33" s="528"/>
      <c r="T33" s="528"/>
      <c r="U33" s="528"/>
      <c r="V33" s="528"/>
      <c r="W33" s="528"/>
      <c r="X33" s="528"/>
      <c r="Y33" s="528"/>
      <c r="Z33" s="528"/>
      <c r="AA33" s="528"/>
      <c r="AB33" s="528"/>
      <c r="AC33" s="528"/>
      <c r="AD33" s="528"/>
      <c r="AE33" s="528"/>
      <c r="AF33" s="528"/>
      <c r="AG33" s="528"/>
      <c r="AH33" s="528"/>
      <c r="AI33" s="528"/>
      <c r="AJ33" s="528"/>
      <c r="AK33" s="528"/>
      <c r="AL33" s="528"/>
      <c r="AM33" s="528"/>
    </row>
    <row r="34" spans="2:39" s="68" customFormat="1" ht="22.5" customHeight="1" x14ac:dyDescent="0.15"/>
    <row r="35" spans="2:39" s="68" customFormat="1" ht="30" customHeight="1" x14ac:dyDescent="0.15">
      <c r="B35" s="67" t="s">
        <v>165</v>
      </c>
      <c r="D35" s="68" t="s">
        <v>155</v>
      </c>
    </row>
    <row r="36" spans="2:39" s="68" customFormat="1" ht="22.5" customHeight="1" x14ac:dyDescent="0.15">
      <c r="C36" s="528" t="str">
        <f ca="1">"・　第一次波及効果から誘発された雇用者所得 "&amp;TEXT(V10,"###,###,##0")&amp;入力・分析シート!C12&amp;" の一部は消費需要に回り、再び生産を誘発する。これが第二次波及効果で、 "&amp;TEXT(AB6,"###,###,##0")&amp;入力・分析シート!C12&amp;" の生産誘発額となる。"</f>
        <v>・　第一次波及効果から誘発された雇用者所得 0千円 の一部は消費需要に回り、再び生産を誘発する。これが第二次波及効果で、 0千円 の生産誘発額となる。</v>
      </c>
      <c r="D36" s="528"/>
      <c r="E36" s="528"/>
      <c r="F36" s="528"/>
      <c r="G36" s="528"/>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8"/>
      <c r="AH36" s="528"/>
      <c r="AI36" s="528"/>
      <c r="AJ36" s="528"/>
      <c r="AK36" s="528"/>
      <c r="AL36" s="528"/>
      <c r="AM36" s="528"/>
    </row>
    <row r="37" spans="2:39" s="68" customFormat="1" ht="22.5" customHeight="1" x14ac:dyDescent="0.15">
      <c r="C37" s="528"/>
      <c r="D37" s="528"/>
      <c r="E37" s="528"/>
      <c r="F37" s="528"/>
      <c r="G37" s="528"/>
      <c r="H37" s="528"/>
      <c r="I37" s="528"/>
      <c r="J37" s="528"/>
      <c r="K37" s="528"/>
      <c r="L37" s="528"/>
      <c r="M37" s="528"/>
      <c r="N37" s="528"/>
      <c r="O37" s="528"/>
      <c r="P37" s="528"/>
      <c r="Q37" s="528"/>
      <c r="R37" s="528"/>
      <c r="S37" s="528"/>
      <c r="T37" s="528"/>
      <c r="U37" s="528"/>
      <c r="V37" s="528"/>
      <c r="W37" s="528"/>
      <c r="X37" s="528"/>
      <c r="Y37" s="528"/>
      <c r="Z37" s="528"/>
      <c r="AA37" s="528"/>
      <c r="AB37" s="528"/>
      <c r="AC37" s="528"/>
      <c r="AD37" s="528"/>
      <c r="AE37" s="528"/>
      <c r="AF37" s="528"/>
      <c r="AG37" s="528"/>
      <c r="AH37" s="528"/>
      <c r="AI37" s="528"/>
      <c r="AJ37" s="528"/>
      <c r="AK37" s="528"/>
      <c r="AL37" s="528"/>
      <c r="AM37" s="528"/>
    </row>
    <row r="38" spans="2:39" s="68" customFormat="1" ht="22.5" customHeight="1" x14ac:dyDescent="0.15">
      <c r="C38" s="528" t="str">
        <f ca="1">"・　また、雇用誘発効果については、誘発される就業者数は "&amp;TEXT(AB12,"###,###,##0")&amp;"人、誘発される雇用者数は、 "&amp;TEXT(AB13,"###,###,##0")&amp;"人 となる。"</f>
        <v>・　また、雇用誘発効果については、誘発される就業者数は 0人、誘発される雇用者数は、 0人 となる。</v>
      </c>
      <c r="D38" s="528"/>
      <c r="E38" s="528"/>
      <c r="F38" s="528"/>
      <c r="G38" s="528"/>
      <c r="H38" s="528"/>
      <c r="I38" s="528"/>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8"/>
      <c r="AH38" s="528"/>
      <c r="AI38" s="528"/>
      <c r="AJ38" s="528"/>
      <c r="AK38" s="528"/>
      <c r="AL38" s="528"/>
      <c r="AM38" s="528"/>
    </row>
    <row r="39" spans="2:39" s="68" customFormat="1" ht="18" customHeight="1" x14ac:dyDescent="0.15">
      <c r="C39" s="528"/>
      <c r="D39" s="528"/>
      <c r="E39" s="528"/>
      <c r="F39" s="528"/>
      <c r="G39" s="528"/>
      <c r="H39" s="528"/>
      <c r="I39" s="528"/>
      <c r="J39" s="528"/>
      <c r="K39" s="528"/>
      <c r="L39" s="528"/>
      <c r="M39" s="528"/>
      <c r="N39" s="528"/>
      <c r="O39" s="528"/>
      <c r="P39" s="528"/>
      <c r="Q39" s="528"/>
      <c r="R39" s="528"/>
      <c r="S39" s="528"/>
      <c r="T39" s="528"/>
      <c r="U39" s="528"/>
      <c r="V39" s="528"/>
      <c r="W39" s="528"/>
      <c r="X39" s="528"/>
      <c r="Y39" s="528"/>
      <c r="Z39" s="528"/>
      <c r="AA39" s="528"/>
      <c r="AB39" s="528"/>
      <c r="AC39" s="528"/>
      <c r="AD39" s="528"/>
      <c r="AE39" s="528"/>
      <c r="AF39" s="528"/>
      <c r="AG39" s="528"/>
      <c r="AH39" s="528"/>
      <c r="AI39" s="528"/>
      <c r="AJ39" s="528"/>
      <c r="AK39" s="528"/>
      <c r="AL39" s="528"/>
      <c r="AM39" s="528"/>
    </row>
    <row r="40" spans="2:39" s="68" customFormat="1" ht="12.75" customHeight="1" x14ac:dyDescent="0.15"/>
    <row r="41" spans="2:39" s="68" customFormat="1" ht="30" customHeight="1" x14ac:dyDescent="0.15">
      <c r="B41" s="67" t="s">
        <v>162</v>
      </c>
      <c r="D41" s="68" t="s">
        <v>48</v>
      </c>
    </row>
    <row r="42" spans="2:39" s="68" customFormat="1" ht="22.5" customHeight="1" x14ac:dyDescent="0.15">
      <c r="C42" s="528" t="e">
        <f ca="1">"・　第一次波及効果 "&amp;TEXT(V6,"###,###,##0")&amp;入力・分析シート!C12&amp;" と第二次波及効果 "&amp;TEXT(AB6,"###,###,##0")&amp;入力・分析シート!C12&amp;" を合わせたものが総効果で、 "&amp;TEXT(AG6,"###,###,##0")&amp;入力・分析シート!C12&amp;" の生産誘発額（波及効果倍率 "&amp;TEXT(-AG7,"0.00")&amp;" 倍）となる。そのうち、粗付加価値誘発額は "&amp;TEXT(AG8,"###,###,##0")&amp;入力・分析シート!C12&amp;"、さらにそのうち、雇用者所得誘発額は "&amp;TEXT(AG10,"###,###,##0")&amp;入力・分析シート!C12&amp;" となっている。"</f>
        <v>#DIV/0!</v>
      </c>
      <c r="D42" s="528"/>
      <c r="E42" s="528"/>
      <c r="F42" s="528"/>
      <c r="G42" s="528"/>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8"/>
      <c r="AJ42" s="528"/>
      <c r="AK42" s="528"/>
      <c r="AL42" s="528"/>
      <c r="AM42" s="528"/>
    </row>
    <row r="43" spans="2:39" s="68" customFormat="1" ht="22.5" customHeight="1" x14ac:dyDescent="0.15">
      <c r="C43" s="528"/>
      <c r="D43" s="528"/>
      <c r="E43" s="528"/>
      <c r="F43" s="528"/>
      <c r="G43" s="528"/>
      <c r="H43" s="528"/>
      <c r="I43" s="528"/>
      <c r="J43" s="528"/>
      <c r="K43" s="528"/>
      <c r="L43" s="528"/>
      <c r="M43" s="528"/>
      <c r="N43" s="528"/>
      <c r="O43" s="528"/>
      <c r="P43" s="528"/>
      <c r="Q43" s="528"/>
      <c r="R43" s="528"/>
      <c r="S43" s="528"/>
      <c r="T43" s="528"/>
      <c r="U43" s="528"/>
      <c r="V43" s="528"/>
      <c r="W43" s="528"/>
      <c r="X43" s="528"/>
      <c r="Y43" s="528"/>
      <c r="Z43" s="528"/>
      <c r="AA43" s="528"/>
      <c r="AB43" s="528"/>
      <c r="AC43" s="528"/>
      <c r="AD43" s="528"/>
      <c r="AE43" s="528"/>
      <c r="AF43" s="528"/>
      <c r="AG43" s="528"/>
      <c r="AH43" s="528"/>
      <c r="AI43" s="528"/>
      <c r="AJ43" s="528"/>
      <c r="AK43" s="528"/>
      <c r="AL43" s="528"/>
      <c r="AM43" s="528"/>
    </row>
    <row r="44" spans="2:39" s="68" customFormat="1" ht="23.25" customHeight="1" x14ac:dyDescent="0.15">
      <c r="C44" s="528"/>
      <c r="D44" s="528"/>
      <c r="E44" s="528"/>
      <c r="F44" s="528"/>
      <c r="G44" s="528"/>
      <c r="H44" s="528"/>
      <c r="I44" s="528"/>
      <c r="J44" s="528"/>
      <c r="K44" s="528"/>
      <c r="L44" s="528"/>
      <c r="M44" s="528"/>
      <c r="N44" s="528"/>
      <c r="O44" s="528"/>
      <c r="P44" s="528"/>
      <c r="Q44" s="528"/>
      <c r="R44" s="528"/>
      <c r="S44" s="528"/>
      <c r="T44" s="528"/>
      <c r="U44" s="528"/>
      <c r="V44" s="528"/>
      <c r="W44" s="528"/>
      <c r="X44" s="528"/>
      <c r="Y44" s="528"/>
      <c r="Z44" s="528"/>
      <c r="AA44" s="528"/>
      <c r="AB44" s="528"/>
      <c r="AC44" s="528"/>
      <c r="AD44" s="528"/>
      <c r="AE44" s="528"/>
      <c r="AF44" s="528"/>
      <c r="AG44" s="528"/>
      <c r="AH44" s="528"/>
      <c r="AI44" s="528"/>
      <c r="AJ44" s="528"/>
      <c r="AK44" s="528"/>
      <c r="AL44" s="528"/>
      <c r="AM44" s="528"/>
    </row>
    <row r="45" spans="2:39" s="68" customFormat="1" ht="22.5" customHeight="1" x14ac:dyDescent="0.15">
      <c r="C45" s="528" t="str">
        <f ca="1">"・　また、雇用誘発効果については、誘発される就業者数（雇用者数）は、第一次波及効果と第二次波及効果を合わせて "&amp;TEXT(AG12,"###,###,##0")&amp;"人（ "&amp;TEXT(AG13,"###,###,##0")&amp;"人）となる。"</f>
        <v>・　また、雇用誘発効果については、誘発される就業者数（雇用者数）は、第一次波及効果と第二次波及効果を合わせて 0人（ 0人）となる。</v>
      </c>
      <c r="D45" s="528"/>
      <c r="E45" s="528"/>
      <c r="F45" s="528"/>
      <c r="G45" s="528"/>
      <c r="H45" s="528"/>
      <c r="I45" s="528"/>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8"/>
      <c r="AH45" s="528"/>
      <c r="AI45" s="528"/>
      <c r="AJ45" s="528"/>
      <c r="AK45" s="528"/>
      <c r="AL45" s="528"/>
      <c r="AM45" s="528"/>
    </row>
    <row r="46" spans="2:39" s="68" customFormat="1" ht="22.5" customHeight="1" thickBot="1" x14ac:dyDescent="0.2">
      <c r="C46" s="528"/>
      <c r="D46" s="528"/>
      <c r="E46" s="528"/>
      <c r="F46" s="528"/>
      <c r="G46" s="528"/>
      <c r="H46" s="528"/>
      <c r="I46" s="528"/>
      <c r="J46" s="528"/>
      <c r="K46" s="528"/>
      <c r="L46" s="528"/>
      <c r="M46" s="528"/>
      <c r="N46" s="528"/>
      <c r="O46" s="528"/>
      <c r="P46" s="528"/>
      <c r="Q46" s="528"/>
      <c r="R46" s="528"/>
      <c r="S46" s="528"/>
      <c r="T46" s="528"/>
      <c r="U46" s="528"/>
      <c r="V46" s="528"/>
      <c r="W46" s="528"/>
      <c r="X46" s="528"/>
      <c r="Y46" s="528"/>
      <c r="Z46" s="528"/>
      <c r="AA46" s="528"/>
      <c r="AB46" s="528"/>
      <c r="AC46" s="528"/>
      <c r="AD46" s="528"/>
      <c r="AE46" s="528"/>
      <c r="AF46" s="528"/>
      <c r="AG46" s="528"/>
      <c r="AH46" s="528"/>
      <c r="AI46" s="528"/>
      <c r="AJ46" s="528"/>
      <c r="AK46" s="528"/>
      <c r="AL46" s="528"/>
      <c r="AM46" s="528"/>
    </row>
    <row r="47" spans="2:39" s="12" customFormat="1" ht="15" customHeight="1" thickBot="1" x14ac:dyDescent="0.2">
      <c r="Z47" s="519" t="s">
        <v>175</v>
      </c>
      <c r="AA47" s="520"/>
      <c r="AB47" s="520"/>
      <c r="AC47" s="520"/>
      <c r="AD47" s="520"/>
      <c r="AE47" s="520"/>
      <c r="AF47" s="520"/>
      <c r="AG47" s="520"/>
      <c r="AH47" s="520"/>
      <c r="AI47" s="520"/>
      <c r="AJ47" s="520"/>
      <c r="AK47" s="520"/>
      <c r="AL47" s="521"/>
    </row>
    <row r="48" spans="2:39" s="12" customFormat="1" ht="15" customHeight="1" x14ac:dyDescent="0.15">
      <c r="B48" s="11" t="s">
        <v>102</v>
      </c>
      <c r="C48" s="571" t="s">
        <v>0</v>
      </c>
      <c r="D48" s="572"/>
      <c r="E48" s="572"/>
      <c r="F48" s="572"/>
      <c r="G48" s="572"/>
      <c r="H48" s="573"/>
      <c r="O48" s="16" t="s">
        <v>70</v>
      </c>
      <c r="Z48" s="522"/>
      <c r="AA48" s="523"/>
      <c r="AB48" s="523"/>
      <c r="AC48" s="523"/>
      <c r="AD48" s="523"/>
      <c r="AE48" s="523"/>
      <c r="AF48" s="523"/>
      <c r="AG48" s="523"/>
      <c r="AH48" s="523"/>
      <c r="AI48" s="523"/>
      <c r="AJ48" s="523"/>
      <c r="AK48" s="523"/>
      <c r="AL48" s="524"/>
    </row>
    <row r="49" spans="1:39" s="12" customFormat="1" ht="15" customHeight="1" thickBot="1" x14ac:dyDescent="0.2">
      <c r="C49" s="560" t="str">
        <f>TEXT(入力・分析シート!C52,"###,###,##0")&amp;" "&amp;入力・分析シート!C12</f>
        <v>0 千円</v>
      </c>
      <c r="D49" s="561"/>
      <c r="E49" s="561"/>
      <c r="F49" s="561"/>
      <c r="G49" s="561"/>
      <c r="H49" s="562"/>
      <c r="O49" s="16" t="s">
        <v>74</v>
      </c>
      <c r="Z49" s="525"/>
      <c r="AA49" s="526"/>
      <c r="AB49" s="526"/>
      <c r="AC49" s="526"/>
      <c r="AD49" s="526"/>
      <c r="AE49" s="526"/>
      <c r="AF49" s="526"/>
      <c r="AG49" s="526"/>
      <c r="AH49" s="526"/>
      <c r="AI49" s="526"/>
      <c r="AJ49" s="526"/>
      <c r="AK49" s="526"/>
      <c r="AL49" s="527"/>
    </row>
    <row r="50" spans="1:39" s="12" customFormat="1" ht="15" customHeight="1" thickBot="1" x14ac:dyDescent="0.2">
      <c r="E50" s="13"/>
      <c r="O50" s="16" t="s">
        <v>72</v>
      </c>
    </row>
    <row r="51" spans="1:39" s="12" customFormat="1" ht="15" customHeight="1" x14ac:dyDescent="0.15">
      <c r="B51" s="11" t="s">
        <v>103</v>
      </c>
      <c r="C51" s="473" t="s">
        <v>1</v>
      </c>
      <c r="D51" s="474"/>
      <c r="E51" s="474"/>
      <c r="F51" s="474"/>
      <c r="G51" s="474"/>
      <c r="H51" s="475"/>
      <c r="O51" s="16" t="s">
        <v>73</v>
      </c>
    </row>
    <row r="52" spans="1:39" s="12" customFormat="1" ht="15" customHeight="1" thickBot="1" x14ac:dyDescent="0.2">
      <c r="B52" s="17" t="s">
        <v>140</v>
      </c>
      <c r="C52" s="476" t="e">
        <f>TEXT(入力・分析シート!E52/入力・分析シート!C52,"0.000000")</f>
        <v>#DIV/0!</v>
      </c>
      <c r="D52" s="477"/>
      <c r="E52" s="477"/>
      <c r="F52" s="477"/>
      <c r="G52" s="477"/>
      <c r="H52" s="478"/>
      <c r="I52" s="14"/>
      <c r="J52" s="15"/>
      <c r="K52" s="15"/>
      <c r="L52" s="15"/>
    </row>
    <row r="53" spans="1:39" s="12" customFormat="1" ht="15" customHeight="1" x14ac:dyDescent="0.1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row>
    <row r="54" spans="1:39" s="12" customFormat="1" ht="15" customHeight="1" thickBot="1" x14ac:dyDescent="0.2">
      <c r="A54" s="23"/>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35"/>
      <c r="AH54" s="35"/>
      <c r="AI54" s="35"/>
      <c r="AJ54" s="35"/>
      <c r="AK54" s="35"/>
      <c r="AL54" s="35"/>
      <c r="AM54" s="23"/>
    </row>
    <row r="55" spans="1:39" s="12" customFormat="1" ht="15" customHeight="1" x14ac:dyDescent="0.15">
      <c r="A55" s="23"/>
      <c r="B55" s="28" t="s">
        <v>104</v>
      </c>
      <c r="C55" s="464" t="s">
        <v>64</v>
      </c>
      <c r="D55" s="465"/>
      <c r="E55" s="465"/>
      <c r="F55" s="465"/>
      <c r="G55" s="465"/>
      <c r="H55" s="466"/>
      <c r="I55" s="35"/>
      <c r="J55" s="557" t="s">
        <v>66</v>
      </c>
      <c r="K55" s="557"/>
      <c r="L55" s="557"/>
      <c r="M55" s="557"/>
      <c r="N55" s="557"/>
      <c r="O55" s="557"/>
      <c r="P55" s="36" t="s">
        <v>152</v>
      </c>
      <c r="Q55" s="35"/>
      <c r="R55" s="35"/>
      <c r="S55" s="35"/>
      <c r="T55" s="35"/>
      <c r="U55" s="35"/>
      <c r="V55" s="35"/>
      <c r="W55" s="35"/>
      <c r="X55" s="35"/>
      <c r="Y55" s="35"/>
      <c r="Z55" s="35"/>
      <c r="AA55" s="35"/>
      <c r="AB55" s="35"/>
      <c r="AC55" s="35"/>
      <c r="AD55" s="35"/>
      <c r="AE55" s="35"/>
      <c r="AF55" s="27"/>
      <c r="AG55" s="35"/>
      <c r="AH55" s="35"/>
      <c r="AI55" s="35"/>
      <c r="AJ55" s="35"/>
      <c r="AK55" s="35"/>
      <c r="AL55" s="35"/>
      <c r="AM55" s="23"/>
    </row>
    <row r="56" spans="1:39" s="12" customFormat="1" ht="15" customHeight="1" thickBot="1" x14ac:dyDescent="0.2">
      <c r="A56" s="23"/>
      <c r="B56" s="29"/>
      <c r="C56" s="507" t="str">
        <f>TEXT(入力・分析シート!E52,"###,###,##0")&amp;" "&amp;入力・分析シート!C12</f>
        <v>0 千円</v>
      </c>
      <c r="D56" s="508"/>
      <c r="E56" s="508"/>
      <c r="F56" s="508"/>
      <c r="G56" s="508"/>
      <c r="H56" s="509"/>
      <c r="I56" s="35"/>
      <c r="J56" s="557" t="str">
        <f>TEXT(入力・分析シート!C52-入力・分析シート!E52,"###,###,##0")&amp;" "&amp;入力・分析シート!C12</f>
        <v>0 千円</v>
      </c>
      <c r="K56" s="557"/>
      <c r="L56" s="557"/>
      <c r="M56" s="557"/>
      <c r="N56" s="557"/>
      <c r="O56" s="557"/>
      <c r="P56" s="35"/>
      <c r="Q56" s="35"/>
      <c r="R56" s="35"/>
      <c r="S56" s="35"/>
      <c r="T56" s="35"/>
      <c r="U56" s="35"/>
      <c r="V56" s="35"/>
      <c r="W56" s="35"/>
      <c r="X56" s="35"/>
      <c r="Y56" s="35"/>
      <c r="Z56" s="35"/>
      <c r="AA56" s="35"/>
      <c r="AB56" s="35"/>
      <c r="AC56" s="35"/>
      <c r="AD56" s="35"/>
      <c r="AE56" s="35"/>
      <c r="AF56" s="27"/>
      <c r="AG56" s="35"/>
      <c r="AH56" s="35"/>
      <c r="AI56" s="35"/>
      <c r="AJ56" s="35"/>
      <c r="AK56" s="35"/>
      <c r="AL56" s="35"/>
      <c r="AM56" s="23"/>
    </row>
    <row r="57" spans="1:39" s="12" customFormat="1" ht="7.5" customHeight="1" x14ac:dyDescent="0.15">
      <c r="A57" s="23"/>
      <c r="B57" s="30"/>
      <c r="C57" s="27"/>
      <c r="D57" s="27"/>
      <c r="E57" s="31"/>
      <c r="F57" s="27"/>
      <c r="G57" s="32"/>
      <c r="H57" s="27"/>
      <c r="I57" s="27"/>
      <c r="J57" s="238"/>
      <c r="K57" s="35"/>
      <c r="L57" s="35"/>
      <c r="M57" s="35"/>
      <c r="N57" s="35"/>
      <c r="O57" s="35"/>
      <c r="P57" s="35"/>
      <c r="Q57" s="35"/>
      <c r="R57" s="35"/>
      <c r="S57" s="35"/>
      <c r="T57" s="35"/>
      <c r="U57" s="35"/>
      <c r="V57" s="35"/>
      <c r="W57" s="35"/>
      <c r="X57" s="35"/>
      <c r="Y57" s="35"/>
      <c r="Z57" s="35"/>
      <c r="AA57" s="35"/>
      <c r="AB57" s="35"/>
      <c r="AC57" s="35"/>
      <c r="AD57" s="35"/>
      <c r="AE57" s="35"/>
      <c r="AF57" s="27"/>
      <c r="AG57" s="35"/>
      <c r="AH57" s="35"/>
      <c r="AI57" s="35"/>
      <c r="AJ57" s="35"/>
      <c r="AK57" s="35"/>
      <c r="AL57" s="35"/>
      <c r="AM57" s="23"/>
    </row>
    <row r="58" spans="1:39" s="12" customFormat="1" ht="7.5" customHeight="1" x14ac:dyDescent="0.15">
      <c r="A58" s="23"/>
      <c r="B58" s="30"/>
      <c r="C58" s="27"/>
      <c r="D58" s="27"/>
      <c r="E58" s="34"/>
      <c r="F58" s="27"/>
      <c r="G58" s="241"/>
      <c r="H58" s="241"/>
      <c r="I58" s="241"/>
      <c r="J58" s="241"/>
      <c r="K58" s="37"/>
      <c r="L58" s="37"/>
      <c r="M58" s="37"/>
      <c r="N58" s="59"/>
      <c r="O58" s="35"/>
      <c r="P58" s="35"/>
      <c r="Q58" s="35"/>
      <c r="R58" s="35"/>
      <c r="S58" s="35"/>
      <c r="T58" s="35"/>
      <c r="U58" s="35"/>
      <c r="V58" s="35"/>
      <c r="W58" s="35"/>
      <c r="X58" s="35"/>
      <c r="Y58" s="35"/>
      <c r="Z58" s="35"/>
      <c r="AA58" s="35"/>
      <c r="AB58" s="35"/>
      <c r="AC58" s="35"/>
      <c r="AD58" s="35"/>
      <c r="AE58" s="35"/>
      <c r="AF58" s="27"/>
      <c r="AG58" s="35"/>
      <c r="AH58" s="35"/>
      <c r="AI58" s="35"/>
      <c r="AJ58" s="35"/>
      <c r="AK58" s="35"/>
      <c r="AL58" s="35"/>
      <c r="AM58" s="23"/>
    </row>
    <row r="59" spans="1:39" s="12" customFormat="1" ht="15" customHeight="1" thickBot="1" x14ac:dyDescent="0.2">
      <c r="A59" s="23"/>
      <c r="B59" s="19"/>
      <c r="C59" s="18"/>
      <c r="D59" s="18"/>
      <c r="E59" s="47"/>
      <c r="F59" s="18"/>
      <c r="G59" s="46"/>
      <c r="H59" s="46"/>
      <c r="I59" s="46"/>
      <c r="J59" s="27"/>
      <c r="K59" s="49"/>
      <c r="L59" s="239"/>
      <c r="M59" s="240"/>
      <c r="N59" s="242"/>
      <c r="O59" s="243"/>
      <c r="P59" s="243"/>
      <c r="Q59" s="243"/>
      <c r="R59" s="243"/>
      <c r="S59" s="243"/>
      <c r="T59" s="244"/>
      <c r="U59" s="245"/>
      <c r="V59" s="35"/>
      <c r="W59" s="35"/>
      <c r="X59" s="35"/>
      <c r="Y59" s="35"/>
      <c r="Z59" s="35"/>
      <c r="AA59" s="35"/>
      <c r="AB59" s="35"/>
      <c r="AC59" s="35"/>
      <c r="AD59" s="35"/>
      <c r="AE59" s="35"/>
      <c r="AF59" s="27"/>
      <c r="AG59" s="35"/>
      <c r="AH59" s="35"/>
      <c r="AI59" s="35"/>
      <c r="AJ59" s="35"/>
      <c r="AK59" s="35"/>
      <c r="AL59" s="35"/>
      <c r="AM59" s="23"/>
    </row>
    <row r="60" spans="1:39" s="12" customFormat="1" ht="15" customHeight="1" x14ac:dyDescent="0.15">
      <c r="A60" s="23"/>
      <c r="B60" s="42" t="s">
        <v>105</v>
      </c>
      <c r="C60" s="473" t="s">
        <v>41</v>
      </c>
      <c r="D60" s="474"/>
      <c r="E60" s="474"/>
      <c r="F60" s="474"/>
      <c r="G60" s="474"/>
      <c r="H60" s="475"/>
      <c r="I60" s="18"/>
      <c r="J60" s="28" t="s">
        <v>106</v>
      </c>
      <c r="K60" s="458" t="s">
        <v>67</v>
      </c>
      <c r="L60" s="459"/>
      <c r="M60" s="459"/>
      <c r="N60" s="459"/>
      <c r="O60" s="459"/>
      <c r="P60" s="460"/>
      <c r="Q60" s="35"/>
      <c r="R60" s="38" t="s">
        <v>107</v>
      </c>
      <c r="S60" s="461" t="s">
        <v>69</v>
      </c>
      <c r="T60" s="462"/>
      <c r="U60" s="462"/>
      <c r="V60" s="462"/>
      <c r="W60" s="462"/>
      <c r="X60" s="463"/>
      <c r="Y60" s="35"/>
      <c r="Z60" s="40"/>
      <c r="AA60" s="556" t="s">
        <v>60</v>
      </c>
      <c r="AB60" s="556"/>
      <c r="AC60" s="556"/>
      <c r="AD60" s="556"/>
      <c r="AE60" s="556"/>
      <c r="AF60" s="27"/>
      <c r="AG60" s="35"/>
      <c r="AH60" s="35"/>
      <c r="AI60" s="35"/>
      <c r="AJ60" s="35"/>
      <c r="AK60" s="35"/>
      <c r="AL60" s="35"/>
      <c r="AM60" s="23"/>
    </row>
    <row r="61" spans="1:39" s="12" customFormat="1" ht="15" customHeight="1" thickBot="1" x14ac:dyDescent="0.2">
      <c r="A61" s="23"/>
      <c r="B61" s="43" t="s">
        <v>141</v>
      </c>
      <c r="C61" s="476" t="e">
        <f>TEXT(入力・分析シート!K52/入力・分析シート!E52,"0.000000")</f>
        <v>#DIV/0!</v>
      </c>
      <c r="D61" s="477"/>
      <c r="E61" s="477"/>
      <c r="F61" s="477"/>
      <c r="G61" s="477"/>
      <c r="H61" s="478"/>
      <c r="I61" s="18"/>
      <c r="J61" s="33" t="s">
        <v>154</v>
      </c>
      <c r="K61" s="482" t="e">
        <f ca="1">TEXT(入力・分析シート!G52/入力・分析シート!E52,"0.000000")</f>
        <v>#DIV/0!</v>
      </c>
      <c r="L61" s="483"/>
      <c r="M61" s="483"/>
      <c r="N61" s="483"/>
      <c r="O61" s="483"/>
      <c r="P61" s="484"/>
      <c r="Q61" s="35"/>
      <c r="R61" s="39" t="s">
        <v>153</v>
      </c>
      <c r="S61" s="479" t="e">
        <f ca="1">TEXT(入力・分析シート!I52/入力・分析シート!E52,"0.000000")</f>
        <v>#DIV/0!</v>
      </c>
      <c r="T61" s="480"/>
      <c r="U61" s="480"/>
      <c r="V61" s="480"/>
      <c r="W61" s="480"/>
      <c r="X61" s="481"/>
      <c r="Y61" s="35"/>
      <c r="Z61" s="35"/>
      <c r="AA61" s="35"/>
      <c r="AB61" s="35"/>
      <c r="AC61" s="35"/>
      <c r="AD61" s="35"/>
      <c r="AE61" s="35"/>
      <c r="AF61" s="27"/>
      <c r="AG61" s="35"/>
      <c r="AH61" s="35"/>
      <c r="AI61" s="35"/>
      <c r="AJ61" s="35"/>
      <c r="AK61" s="35"/>
      <c r="AL61" s="35"/>
      <c r="AM61" s="23"/>
    </row>
    <row r="62" spans="1:39" s="12" customFormat="1" ht="15" customHeight="1" thickBot="1" x14ac:dyDescent="0.2">
      <c r="A62" s="23"/>
      <c r="B62" s="19"/>
      <c r="C62" s="35"/>
      <c r="D62" s="35"/>
      <c r="E62" s="35"/>
      <c r="F62" s="35"/>
      <c r="G62" s="35"/>
      <c r="H62" s="35"/>
      <c r="I62" s="18"/>
      <c r="J62" s="27"/>
      <c r="K62" s="35"/>
      <c r="L62" s="35"/>
      <c r="M62" s="35"/>
      <c r="N62" s="35"/>
      <c r="O62" s="35"/>
      <c r="P62" s="35"/>
      <c r="Q62" s="35"/>
      <c r="R62" s="35"/>
      <c r="S62" s="35"/>
      <c r="T62" s="35"/>
      <c r="U62" s="35"/>
      <c r="V62" s="35"/>
      <c r="W62" s="35"/>
      <c r="X62" s="35"/>
      <c r="Y62" s="35"/>
      <c r="Z62" s="35"/>
      <c r="AA62" s="35"/>
      <c r="AB62" s="35"/>
      <c r="AC62" s="35"/>
      <c r="AD62" s="35"/>
      <c r="AE62" s="35"/>
      <c r="AF62" s="27"/>
      <c r="AG62" s="35"/>
      <c r="AH62" s="35"/>
      <c r="AI62" s="35"/>
      <c r="AJ62" s="35"/>
      <c r="AK62" s="35"/>
      <c r="AL62" s="35"/>
      <c r="AM62" s="23"/>
    </row>
    <row r="63" spans="1:39" s="12" customFormat="1" ht="15" customHeight="1" x14ac:dyDescent="0.15">
      <c r="A63" s="23"/>
      <c r="B63" s="42" t="s">
        <v>108</v>
      </c>
      <c r="C63" s="473" t="s">
        <v>42</v>
      </c>
      <c r="D63" s="474"/>
      <c r="E63" s="474"/>
      <c r="F63" s="474"/>
      <c r="G63" s="474"/>
      <c r="H63" s="475"/>
      <c r="I63" s="18"/>
      <c r="J63" s="28" t="s">
        <v>109</v>
      </c>
      <c r="K63" s="458" t="s">
        <v>68</v>
      </c>
      <c r="L63" s="459"/>
      <c r="M63" s="459"/>
      <c r="N63" s="459"/>
      <c r="O63" s="459"/>
      <c r="P63" s="460"/>
      <c r="Q63" s="35"/>
      <c r="R63" s="38" t="s">
        <v>110</v>
      </c>
      <c r="S63" s="461" t="s">
        <v>71</v>
      </c>
      <c r="T63" s="462"/>
      <c r="U63" s="462"/>
      <c r="V63" s="462"/>
      <c r="W63" s="462"/>
      <c r="X63" s="463"/>
      <c r="Y63" s="35"/>
      <c r="Z63" s="36" t="s">
        <v>262</v>
      </c>
      <c r="AB63" s="35"/>
      <c r="AC63" s="35"/>
      <c r="AD63" s="35"/>
      <c r="AE63" s="35"/>
      <c r="AF63" s="27"/>
      <c r="AG63" s="35"/>
      <c r="AH63" s="35"/>
      <c r="AI63" s="35"/>
      <c r="AJ63" s="35"/>
      <c r="AK63" s="35"/>
      <c r="AL63" s="35"/>
      <c r="AM63" s="23"/>
    </row>
    <row r="64" spans="1:39" s="12" customFormat="1" ht="15" customHeight="1" thickBot="1" x14ac:dyDescent="0.2">
      <c r="A64" s="23"/>
      <c r="B64" s="19"/>
      <c r="C64" s="476" t="str">
        <f>TEXT(入力・分析シート!K52,"###,###,##0")&amp;" "&amp;入力・分析シート!C12</f>
        <v>0 千円</v>
      </c>
      <c r="D64" s="477"/>
      <c r="E64" s="477"/>
      <c r="F64" s="477"/>
      <c r="G64" s="477"/>
      <c r="H64" s="478"/>
      <c r="I64" s="18"/>
      <c r="J64" s="27"/>
      <c r="K64" s="482" t="str">
        <f ca="1">TEXT(入力・分析シート!G52,"###,###,##0")&amp;" "&amp;入力・分析シート!C12</f>
        <v>0 千円</v>
      </c>
      <c r="L64" s="483"/>
      <c r="M64" s="483"/>
      <c r="N64" s="483"/>
      <c r="O64" s="483"/>
      <c r="P64" s="484"/>
      <c r="Q64" s="35"/>
      <c r="R64" s="35"/>
      <c r="S64" s="479" t="str">
        <f ca="1">TEXT(入力・分析シート!I52,"###,###,##0")&amp;" "&amp;入力・分析シート!C12</f>
        <v>0 千円</v>
      </c>
      <c r="T64" s="480"/>
      <c r="U64" s="480"/>
      <c r="V64" s="480"/>
      <c r="W64" s="480"/>
      <c r="X64" s="481"/>
      <c r="Y64" s="41"/>
      <c r="Z64" s="35"/>
      <c r="AA64" s="35"/>
      <c r="AB64" s="35"/>
      <c r="AC64" s="35"/>
      <c r="AD64" s="35"/>
      <c r="AE64" s="35"/>
      <c r="AF64" s="27"/>
      <c r="AG64" s="35"/>
      <c r="AH64" s="35"/>
      <c r="AI64" s="35"/>
      <c r="AJ64" s="35"/>
      <c r="AK64" s="35"/>
      <c r="AL64" s="35"/>
      <c r="AM64" s="23"/>
    </row>
    <row r="65" spans="1:39" s="12" customFormat="1" ht="15" customHeight="1" thickBot="1" x14ac:dyDescent="0.2">
      <c r="A65" s="23"/>
      <c r="B65" s="19"/>
      <c r="C65" s="35"/>
      <c r="D65" s="35"/>
      <c r="E65" s="48"/>
      <c r="F65" s="35"/>
      <c r="G65" s="35"/>
      <c r="H65" s="35"/>
      <c r="I65" s="18"/>
      <c r="J65" s="27"/>
      <c r="K65" s="27"/>
      <c r="L65" s="27"/>
      <c r="M65" s="27"/>
      <c r="N65" s="27"/>
      <c r="O65" s="27"/>
      <c r="P65" s="27"/>
      <c r="Q65" s="27"/>
      <c r="R65" s="27"/>
      <c r="S65" s="27"/>
      <c r="T65" s="27"/>
      <c r="U65" s="27"/>
      <c r="V65" s="27"/>
      <c r="W65" s="27"/>
      <c r="X65" s="27"/>
      <c r="Y65" s="34"/>
      <c r="Z65" s="27"/>
      <c r="AA65" s="27"/>
      <c r="AB65" s="27"/>
      <c r="AC65" s="27"/>
      <c r="AD65" s="27"/>
      <c r="AE65" s="27"/>
      <c r="AF65" s="27"/>
      <c r="AG65" s="35"/>
      <c r="AH65" s="35"/>
      <c r="AI65" s="35"/>
      <c r="AJ65" s="35"/>
      <c r="AK65" s="35"/>
      <c r="AL65" s="35"/>
      <c r="AM65" s="23"/>
    </row>
    <row r="66" spans="1:39" s="12" customFormat="1" ht="15" customHeight="1" x14ac:dyDescent="0.15">
      <c r="A66" s="23"/>
      <c r="B66" s="42" t="s">
        <v>111</v>
      </c>
      <c r="C66" s="473" t="s">
        <v>1</v>
      </c>
      <c r="D66" s="474"/>
      <c r="E66" s="474"/>
      <c r="F66" s="474"/>
      <c r="G66" s="474"/>
      <c r="H66" s="475"/>
      <c r="I66" s="18"/>
      <c r="J66" s="18"/>
      <c r="K66" s="18"/>
      <c r="L66" s="18"/>
      <c r="M66" s="18"/>
      <c r="N66" s="18"/>
      <c r="O66" s="20"/>
      <c r="P66" s="18"/>
      <c r="Q66" s="18"/>
      <c r="R66" s="18"/>
      <c r="S66" s="18"/>
      <c r="T66" s="18"/>
      <c r="U66" s="18"/>
      <c r="V66" s="18"/>
      <c r="W66" s="18"/>
      <c r="X66" s="18"/>
      <c r="Y66" s="21"/>
      <c r="Z66" s="18"/>
      <c r="AA66" s="18"/>
      <c r="AB66" s="18"/>
      <c r="AC66" s="18"/>
      <c r="AD66" s="18"/>
      <c r="AE66" s="18"/>
      <c r="AF66" s="18"/>
      <c r="AG66" s="35"/>
      <c r="AH66" s="35"/>
      <c r="AI66" s="35"/>
      <c r="AJ66" s="35"/>
      <c r="AK66" s="35"/>
      <c r="AL66" s="35"/>
      <c r="AM66" s="23"/>
    </row>
    <row r="67" spans="1:39" s="12" customFormat="1" ht="15" customHeight="1" thickBot="1" x14ac:dyDescent="0.2">
      <c r="A67" s="23"/>
      <c r="B67" s="43" t="s">
        <v>142</v>
      </c>
      <c r="C67" s="476" t="e">
        <f>TEXT(入力・分析シート!M52/入力・分析シート!K52,"0.000000")</f>
        <v>#DIV/0!</v>
      </c>
      <c r="D67" s="477"/>
      <c r="E67" s="477"/>
      <c r="F67" s="477"/>
      <c r="G67" s="477"/>
      <c r="H67" s="478"/>
      <c r="I67" s="51"/>
      <c r="J67" s="52"/>
      <c r="K67" s="52"/>
      <c r="L67" s="52"/>
      <c r="M67" s="35"/>
      <c r="N67" s="35"/>
      <c r="O67" s="36" t="s">
        <v>77</v>
      </c>
      <c r="P67" s="35"/>
      <c r="Q67" s="35"/>
      <c r="R67" s="35"/>
      <c r="S67" s="35"/>
      <c r="T67" s="35"/>
      <c r="U67" s="35"/>
      <c r="V67" s="35"/>
      <c r="W67" s="35"/>
      <c r="X67" s="35"/>
      <c r="Y67" s="53"/>
      <c r="Z67" s="35"/>
      <c r="AA67" s="35"/>
      <c r="AB67" s="35"/>
      <c r="AC67" s="35"/>
      <c r="AD67" s="35"/>
      <c r="AE67" s="35"/>
      <c r="AF67" s="18"/>
      <c r="AG67" s="35"/>
      <c r="AH67" s="35"/>
      <c r="AI67" s="35"/>
      <c r="AJ67" s="35"/>
      <c r="AK67" s="35"/>
      <c r="AL67" s="35"/>
      <c r="AM67" s="23"/>
    </row>
    <row r="68" spans="1:39" s="12" customFormat="1" ht="15" customHeight="1" thickBot="1" x14ac:dyDescent="0.2">
      <c r="A68" s="23"/>
      <c r="B68" s="19"/>
      <c r="C68" s="35"/>
      <c r="D68" s="35"/>
      <c r="E68" s="35"/>
      <c r="F68" s="35"/>
      <c r="G68" s="35"/>
      <c r="H68" s="35"/>
      <c r="I68" s="35"/>
      <c r="J68" s="35"/>
      <c r="K68" s="35"/>
      <c r="L68" s="35"/>
      <c r="M68" s="35"/>
      <c r="N68" s="35"/>
      <c r="O68" s="35"/>
      <c r="P68" s="35"/>
      <c r="Q68" s="35"/>
      <c r="R68" s="35"/>
      <c r="S68" s="35"/>
      <c r="T68" s="35"/>
      <c r="U68" s="35"/>
      <c r="V68" s="35"/>
      <c r="W68" s="35"/>
      <c r="X68" s="35"/>
      <c r="Y68" s="53"/>
      <c r="Z68" s="35"/>
      <c r="AA68" s="35"/>
      <c r="AB68" s="35"/>
      <c r="AC68" s="35"/>
      <c r="AD68" s="35"/>
      <c r="AE68" s="35"/>
      <c r="AF68" s="18"/>
      <c r="AG68" s="35"/>
      <c r="AH68" s="35"/>
      <c r="AI68" s="35"/>
      <c r="AJ68" s="35"/>
      <c r="AK68" s="35"/>
      <c r="AL68" s="35"/>
      <c r="AM68" s="23"/>
    </row>
    <row r="69" spans="1:39" s="12" customFormat="1" ht="15" customHeight="1" x14ac:dyDescent="0.15">
      <c r="A69" s="23"/>
      <c r="B69" s="42" t="s">
        <v>112</v>
      </c>
      <c r="C69" s="473" t="s">
        <v>75</v>
      </c>
      <c r="D69" s="474"/>
      <c r="E69" s="474"/>
      <c r="F69" s="474"/>
      <c r="G69" s="474"/>
      <c r="H69" s="475"/>
      <c r="I69" s="35"/>
      <c r="J69" s="488" t="s">
        <v>76</v>
      </c>
      <c r="K69" s="488"/>
      <c r="L69" s="488"/>
      <c r="M69" s="488"/>
      <c r="N69" s="488"/>
      <c r="O69" s="488"/>
      <c r="P69" s="35"/>
      <c r="Q69" s="35"/>
      <c r="R69" s="35"/>
      <c r="S69" s="35"/>
      <c r="T69" s="35"/>
      <c r="U69" s="35"/>
      <c r="V69" s="35"/>
      <c r="W69" s="35"/>
      <c r="X69" s="35"/>
      <c r="Y69" s="53"/>
      <c r="Z69" s="35"/>
      <c r="AA69" s="35"/>
      <c r="AB69" s="35"/>
      <c r="AC69" s="35"/>
      <c r="AD69" s="35"/>
      <c r="AE69" s="35"/>
      <c r="AF69" s="18"/>
      <c r="AG69" s="35"/>
      <c r="AH69" s="35"/>
      <c r="AI69" s="35"/>
      <c r="AJ69" s="35"/>
      <c r="AK69" s="35"/>
      <c r="AL69" s="35"/>
      <c r="AM69" s="23"/>
    </row>
    <row r="70" spans="1:39" s="12" customFormat="1" ht="15" customHeight="1" thickBot="1" x14ac:dyDescent="0.2">
      <c r="A70" s="23"/>
      <c r="B70" s="19"/>
      <c r="C70" s="476" t="str">
        <f>TEXT(入力・分析シート!M52,"###,###,##0")&amp;" "&amp;入力・分析シート!C12</f>
        <v>0 千円</v>
      </c>
      <c r="D70" s="477"/>
      <c r="E70" s="477"/>
      <c r="F70" s="477"/>
      <c r="G70" s="477"/>
      <c r="H70" s="478"/>
      <c r="I70" s="35"/>
      <c r="J70" s="557" t="str">
        <f>TEXT(入力・分析シート!K52-入力・分析シート!M52,"###,###,##0")&amp;" "&amp;入力・分析シート!C12</f>
        <v>0 千円</v>
      </c>
      <c r="K70" s="557"/>
      <c r="L70" s="557"/>
      <c r="M70" s="557"/>
      <c r="N70" s="557"/>
      <c r="O70" s="557"/>
      <c r="P70" s="35"/>
      <c r="Q70" s="35"/>
      <c r="R70" s="35"/>
      <c r="S70" s="35"/>
      <c r="T70" s="35"/>
      <c r="U70" s="35"/>
      <c r="V70" s="35"/>
      <c r="W70" s="35"/>
      <c r="X70" s="35"/>
      <c r="Y70" s="53"/>
      <c r="Z70" s="35"/>
      <c r="AA70" s="35"/>
      <c r="AB70" s="35"/>
      <c r="AC70" s="35"/>
      <c r="AD70" s="35"/>
      <c r="AE70" s="35"/>
      <c r="AF70" s="18"/>
      <c r="AG70" s="35"/>
      <c r="AH70" s="35"/>
      <c r="AI70" s="35"/>
      <c r="AJ70" s="35"/>
      <c r="AK70" s="35"/>
      <c r="AL70" s="35"/>
      <c r="AM70" s="23"/>
    </row>
    <row r="71" spans="1:39" s="12" customFormat="1" ht="15" customHeight="1" thickBot="1" x14ac:dyDescent="0.2">
      <c r="A71" s="23"/>
      <c r="B71" s="19"/>
      <c r="C71" s="35"/>
      <c r="D71" s="35"/>
      <c r="E71" s="48"/>
      <c r="F71" s="35"/>
      <c r="G71" s="35"/>
      <c r="H71" s="35"/>
      <c r="I71" s="35"/>
      <c r="J71" s="35"/>
      <c r="K71" s="35"/>
      <c r="L71" s="35"/>
      <c r="M71" s="35"/>
      <c r="N71" s="35"/>
      <c r="O71" s="35"/>
      <c r="P71" s="35"/>
      <c r="Q71" s="35"/>
      <c r="R71" s="35"/>
      <c r="S71" s="35"/>
      <c r="T71" s="35"/>
      <c r="U71" s="35"/>
      <c r="V71" s="35"/>
      <c r="W71" s="35"/>
      <c r="X71" s="35"/>
      <c r="Y71" s="53"/>
      <c r="Z71" s="35"/>
      <c r="AA71" s="35"/>
      <c r="AB71" s="35"/>
      <c r="AC71" s="35"/>
      <c r="AD71" s="35"/>
      <c r="AE71" s="35"/>
      <c r="AF71" s="18"/>
      <c r="AG71" s="35"/>
      <c r="AH71" s="35"/>
      <c r="AI71" s="35"/>
      <c r="AJ71" s="35"/>
      <c r="AK71" s="35"/>
      <c r="AL71" s="35"/>
      <c r="AM71" s="23"/>
    </row>
    <row r="72" spans="1:39" s="12" customFormat="1" ht="15" customHeight="1" x14ac:dyDescent="0.15">
      <c r="A72" s="23"/>
      <c r="B72" s="42" t="s">
        <v>113</v>
      </c>
      <c r="C72" s="473" t="s">
        <v>25</v>
      </c>
      <c r="D72" s="474"/>
      <c r="E72" s="474"/>
      <c r="F72" s="474"/>
      <c r="G72" s="474"/>
      <c r="H72" s="475"/>
      <c r="I72" s="35"/>
      <c r="J72" s="35"/>
      <c r="K72" s="35"/>
      <c r="L72" s="35"/>
      <c r="M72" s="35"/>
      <c r="N72" s="35"/>
      <c r="O72" s="36" t="s">
        <v>78</v>
      </c>
      <c r="P72" s="35"/>
      <c r="Q72" s="35"/>
      <c r="R72" s="35"/>
      <c r="S72" s="35"/>
      <c r="T72" s="35"/>
      <c r="U72" s="35"/>
      <c r="V72" s="35"/>
      <c r="W72" s="35"/>
      <c r="X72" s="35"/>
      <c r="Y72" s="53"/>
      <c r="Z72" s="35"/>
      <c r="AA72" s="35"/>
      <c r="AB72" s="35"/>
      <c r="AC72" s="35"/>
      <c r="AD72" s="35"/>
      <c r="AE72" s="35"/>
      <c r="AF72" s="18"/>
      <c r="AG72" s="35"/>
      <c r="AH72" s="35"/>
      <c r="AI72" s="35"/>
      <c r="AJ72" s="35"/>
      <c r="AK72" s="35"/>
      <c r="AL72" s="35"/>
      <c r="AM72" s="23"/>
    </row>
    <row r="73" spans="1:39" s="12" customFormat="1" ht="15" customHeight="1" thickBot="1" x14ac:dyDescent="0.2">
      <c r="A73" s="23"/>
      <c r="B73" s="43" t="s">
        <v>143</v>
      </c>
      <c r="C73" s="476" t="e">
        <f>TEXT(入力・分析シート!O52/入力・分析シート!M52,"0.000000")</f>
        <v>#DIV/0!</v>
      </c>
      <c r="D73" s="477"/>
      <c r="E73" s="477"/>
      <c r="F73" s="477"/>
      <c r="G73" s="477"/>
      <c r="H73" s="478"/>
      <c r="I73" s="35"/>
      <c r="J73" s="35"/>
      <c r="K73" s="35"/>
      <c r="L73" s="35"/>
      <c r="M73" s="35"/>
      <c r="N73" s="35"/>
      <c r="O73" s="36" t="s">
        <v>79</v>
      </c>
      <c r="P73" s="35"/>
      <c r="Q73" s="35"/>
      <c r="R73" s="35"/>
      <c r="S73" s="35"/>
      <c r="T73" s="35"/>
      <c r="U73" s="35"/>
      <c r="V73" s="35"/>
      <c r="W73" s="35"/>
      <c r="X73" s="35"/>
      <c r="Y73" s="53"/>
      <c r="Z73" s="35"/>
      <c r="AA73" s="35"/>
      <c r="AB73" s="35"/>
      <c r="AC73" s="35"/>
      <c r="AD73" s="35"/>
      <c r="AE73" s="35"/>
      <c r="AF73" s="18"/>
      <c r="AG73" s="35"/>
      <c r="AH73" s="35"/>
      <c r="AI73" s="35"/>
      <c r="AJ73" s="35"/>
      <c r="AK73" s="35"/>
      <c r="AL73" s="35"/>
      <c r="AM73" s="23"/>
    </row>
    <row r="74" spans="1:39" s="12" customFormat="1" ht="15" customHeight="1" thickBot="1" x14ac:dyDescent="0.2">
      <c r="A74" s="23"/>
      <c r="B74" s="19"/>
      <c r="C74" s="35"/>
      <c r="D74" s="35"/>
      <c r="E74" s="35"/>
      <c r="F74" s="35"/>
      <c r="G74" s="35"/>
      <c r="H74" s="35"/>
      <c r="I74" s="35"/>
      <c r="J74" s="35"/>
      <c r="K74" s="35"/>
      <c r="L74" s="35"/>
      <c r="M74" s="35"/>
      <c r="N74" s="35"/>
      <c r="O74" s="36" t="s">
        <v>80</v>
      </c>
      <c r="P74" s="35"/>
      <c r="Q74" s="35"/>
      <c r="R74" s="35"/>
      <c r="S74" s="35"/>
      <c r="T74" s="35"/>
      <c r="U74" s="35"/>
      <c r="V74" s="35"/>
      <c r="W74" s="35"/>
      <c r="X74" s="35"/>
      <c r="Y74" s="53"/>
      <c r="Z74" s="35"/>
      <c r="AA74" s="556" t="s">
        <v>61</v>
      </c>
      <c r="AB74" s="556"/>
      <c r="AC74" s="556"/>
      <c r="AD74" s="556"/>
      <c r="AE74" s="556"/>
      <c r="AF74" s="18"/>
      <c r="AG74" s="556" t="s">
        <v>59</v>
      </c>
      <c r="AH74" s="556"/>
      <c r="AI74" s="556"/>
      <c r="AJ74" s="556"/>
      <c r="AK74" s="556"/>
      <c r="AL74" s="556"/>
      <c r="AM74" s="23"/>
    </row>
    <row r="75" spans="1:39" s="12" customFormat="1" ht="15" customHeight="1" x14ac:dyDescent="0.15">
      <c r="A75" s="23"/>
      <c r="B75" s="44" t="s">
        <v>114</v>
      </c>
      <c r="C75" s="504" t="s">
        <v>47</v>
      </c>
      <c r="D75" s="505"/>
      <c r="E75" s="505"/>
      <c r="F75" s="505"/>
      <c r="G75" s="505"/>
      <c r="H75" s="506"/>
      <c r="I75" s="35"/>
      <c r="J75" s="35"/>
      <c r="K75" s="35"/>
      <c r="L75" s="35"/>
      <c r="M75" s="35"/>
      <c r="N75" s="35"/>
      <c r="O75" s="35"/>
      <c r="P75" s="35"/>
      <c r="Q75" s="35"/>
      <c r="R75" s="35"/>
      <c r="S75" s="35"/>
      <c r="T75" s="35"/>
      <c r="U75" s="35"/>
      <c r="V75" s="35"/>
      <c r="W75" s="35"/>
      <c r="X75" s="35"/>
      <c r="Y75" s="53"/>
      <c r="Z75" s="35"/>
      <c r="AA75" s="35"/>
      <c r="AB75" s="35"/>
      <c r="AC75" s="35"/>
      <c r="AD75" s="35"/>
      <c r="AE75" s="35"/>
      <c r="AF75" s="18"/>
      <c r="AG75" s="556"/>
      <c r="AH75" s="556"/>
      <c r="AI75" s="556"/>
      <c r="AJ75" s="556"/>
      <c r="AK75" s="556"/>
      <c r="AL75" s="556"/>
      <c r="AM75" s="23"/>
    </row>
    <row r="76" spans="1:39" s="12" customFormat="1" ht="7.5" customHeight="1" x14ac:dyDescent="0.15">
      <c r="A76" s="23"/>
      <c r="B76" s="19"/>
      <c r="C76" s="498" t="str">
        <f>TEXT(入力・分析シート!O52,"###,###,##0")&amp;" "&amp;入力・分析シート!C12</f>
        <v>0 千円</v>
      </c>
      <c r="D76" s="499"/>
      <c r="E76" s="499"/>
      <c r="F76" s="499"/>
      <c r="G76" s="499"/>
      <c r="H76" s="500"/>
      <c r="I76" s="37"/>
      <c r="J76" s="37"/>
      <c r="K76" s="37"/>
      <c r="L76" s="37"/>
      <c r="M76" s="54"/>
      <c r="N76" s="246"/>
      <c r="O76" s="50"/>
      <c r="P76" s="50"/>
      <c r="Q76" s="50"/>
      <c r="R76" s="50"/>
      <c r="S76" s="50"/>
      <c r="T76" s="50"/>
      <c r="U76" s="50"/>
      <c r="V76" s="35"/>
      <c r="W76" s="35"/>
      <c r="X76" s="35"/>
      <c r="Y76" s="53"/>
      <c r="Z76" s="35"/>
      <c r="AA76" s="35"/>
      <c r="AB76" s="35"/>
      <c r="AC76" s="35"/>
      <c r="AD76" s="35"/>
      <c r="AE76" s="35"/>
      <c r="AF76" s="18"/>
      <c r="AG76" s="35"/>
      <c r="AH76" s="35"/>
      <c r="AI76" s="35"/>
      <c r="AJ76" s="35"/>
      <c r="AK76" s="35"/>
      <c r="AL76" s="35"/>
      <c r="AM76" s="23"/>
    </row>
    <row r="77" spans="1:39" s="12" customFormat="1" ht="7.5" customHeight="1" thickBot="1" x14ac:dyDescent="0.2">
      <c r="A77" s="23"/>
      <c r="B77" s="19"/>
      <c r="C77" s="501"/>
      <c r="D77" s="502"/>
      <c r="E77" s="502"/>
      <c r="F77" s="502"/>
      <c r="G77" s="502"/>
      <c r="H77" s="503"/>
      <c r="I77" s="49"/>
      <c r="J77" s="49"/>
      <c r="K77" s="49"/>
      <c r="L77" s="49"/>
      <c r="M77" s="240"/>
      <c r="N77" s="49"/>
      <c r="O77" s="49"/>
      <c r="P77" s="49"/>
      <c r="Q77" s="49"/>
      <c r="R77" s="49"/>
      <c r="S77" s="49"/>
      <c r="T77" s="49"/>
      <c r="U77" s="245"/>
      <c r="V77" s="35"/>
      <c r="W77" s="35"/>
      <c r="X77" s="35"/>
      <c r="Y77" s="53"/>
      <c r="Z77" s="35"/>
      <c r="AA77" s="35"/>
      <c r="AB77" s="35"/>
      <c r="AC77" s="35"/>
      <c r="AD77" s="35"/>
      <c r="AE77" s="35"/>
      <c r="AF77" s="18"/>
      <c r="AG77" s="35"/>
      <c r="AH77" s="35"/>
      <c r="AI77" s="35"/>
      <c r="AJ77" s="35"/>
      <c r="AK77" s="35"/>
      <c r="AL77" s="35"/>
      <c r="AM77" s="23"/>
    </row>
    <row r="78" spans="1:39" s="12" customFormat="1" ht="15" customHeight="1" x14ac:dyDescent="0.15">
      <c r="A78" s="23"/>
      <c r="B78" s="19"/>
      <c r="C78" s="49"/>
      <c r="D78" s="49"/>
      <c r="E78" s="49"/>
      <c r="F78" s="49"/>
      <c r="G78" s="49"/>
      <c r="H78" s="49"/>
      <c r="I78" s="49"/>
      <c r="J78" s="38" t="s">
        <v>115</v>
      </c>
      <c r="K78" s="458" t="s">
        <v>67</v>
      </c>
      <c r="L78" s="459"/>
      <c r="M78" s="459"/>
      <c r="N78" s="459"/>
      <c r="O78" s="459"/>
      <c r="P78" s="460"/>
      <c r="Q78" s="35"/>
      <c r="R78" s="38" t="s">
        <v>107</v>
      </c>
      <c r="S78" s="461" t="s">
        <v>69</v>
      </c>
      <c r="T78" s="462"/>
      <c r="U78" s="462"/>
      <c r="V78" s="462"/>
      <c r="W78" s="462"/>
      <c r="X78" s="463"/>
      <c r="Y78" s="53"/>
      <c r="Z78" s="35"/>
      <c r="AA78" s="35"/>
      <c r="AB78" s="35"/>
      <c r="AC78" s="35"/>
      <c r="AD78" s="35"/>
      <c r="AE78" s="35"/>
      <c r="AF78" s="18"/>
      <c r="AG78" s="35"/>
      <c r="AH78" s="35"/>
      <c r="AI78" s="35"/>
      <c r="AJ78" s="35"/>
      <c r="AK78" s="35"/>
      <c r="AL78" s="35"/>
      <c r="AM78" s="23"/>
    </row>
    <row r="79" spans="1:39" s="12" customFormat="1" ht="15" customHeight="1" thickBot="1" x14ac:dyDescent="0.2">
      <c r="A79" s="23"/>
      <c r="B79" s="19"/>
      <c r="C79" s="49"/>
      <c r="D79" s="49"/>
      <c r="E79" s="49"/>
      <c r="F79" s="49"/>
      <c r="G79" s="49"/>
      <c r="H79" s="49"/>
      <c r="I79" s="49"/>
      <c r="J79" s="39" t="s">
        <v>144</v>
      </c>
      <c r="K79" s="482" t="e">
        <f ca="1">TEXT(入力・分析シート!P52/入力・分析シート!O52,"0.000000")</f>
        <v>#DIV/0!</v>
      </c>
      <c r="L79" s="483"/>
      <c r="M79" s="483"/>
      <c r="N79" s="483"/>
      <c r="O79" s="483"/>
      <c r="P79" s="484"/>
      <c r="Q79" s="35"/>
      <c r="R79" s="39" t="s">
        <v>145</v>
      </c>
      <c r="S79" s="479" t="e">
        <f ca="1">TEXT(入力・分析シート!Q52/入力・分析シート!O52,"0.000000")</f>
        <v>#DIV/0!</v>
      </c>
      <c r="T79" s="480"/>
      <c r="U79" s="480"/>
      <c r="V79" s="480"/>
      <c r="W79" s="480"/>
      <c r="X79" s="481"/>
      <c r="Y79" s="53"/>
      <c r="Z79" s="35"/>
      <c r="AA79" s="35"/>
      <c r="AB79" s="35"/>
      <c r="AC79" s="35"/>
      <c r="AD79" s="35"/>
      <c r="AE79" s="35"/>
      <c r="AF79" s="18"/>
      <c r="AG79" s="35"/>
      <c r="AH79" s="35"/>
      <c r="AI79" s="35"/>
      <c r="AJ79" s="35"/>
      <c r="AK79" s="35"/>
      <c r="AL79" s="35"/>
      <c r="AM79" s="23"/>
    </row>
    <row r="80" spans="1:39" s="12" customFormat="1" ht="15" customHeight="1" thickBot="1" x14ac:dyDescent="0.2">
      <c r="A80" s="23"/>
      <c r="B80" s="19"/>
      <c r="C80" s="49"/>
      <c r="D80" s="49"/>
      <c r="E80" s="49"/>
      <c r="F80" s="49"/>
      <c r="G80" s="49"/>
      <c r="H80" s="49"/>
      <c r="I80" s="49"/>
      <c r="J80" s="35"/>
      <c r="K80" s="35"/>
      <c r="L80" s="35"/>
      <c r="M80" s="35"/>
      <c r="N80" s="35"/>
      <c r="O80" s="35"/>
      <c r="P80" s="35"/>
      <c r="Q80" s="35"/>
      <c r="R80" s="35"/>
      <c r="S80" s="35"/>
      <c r="T80" s="35"/>
      <c r="U80" s="35"/>
      <c r="V80" s="35"/>
      <c r="W80" s="35"/>
      <c r="X80" s="35"/>
      <c r="Y80" s="53"/>
      <c r="Z80" s="35"/>
      <c r="AA80" s="35"/>
      <c r="AB80" s="35"/>
      <c r="AC80" s="35"/>
      <c r="AD80" s="35"/>
      <c r="AE80" s="35"/>
      <c r="AF80" s="18"/>
      <c r="AG80" s="35"/>
      <c r="AH80" s="35"/>
      <c r="AI80" s="35"/>
      <c r="AJ80" s="35"/>
      <c r="AK80" s="35"/>
      <c r="AL80" s="35"/>
      <c r="AM80" s="23"/>
    </row>
    <row r="81" spans="1:39" s="12" customFormat="1" ht="15" customHeight="1" x14ac:dyDescent="0.15">
      <c r="A81" s="23"/>
      <c r="B81" s="45"/>
      <c r="C81" s="50"/>
      <c r="D81" s="50"/>
      <c r="E81" s="50"/>
      <c r="F81" s="50"/>
      <c r="G81" s="50"/>
      <c r="H81" s="50"/>
      <c r="I81" s="50"/>
      <c r="J81" s="38" t="s">
        <v>116</v>
      </c>
      <c r="K81" s="458" t="s">
        <v>68</v>
      </c>
      <c r="L81" s="459"/>
      <c r="M81" s="459"/>
      <c r="N81" s="459"/>
      <c r="O81" s="459"/>
      <c r="P81" s="460"/>
      <c r="Q81" s="35"/>
      <c r="R81" s="38" t="s">
        <v>117</v>
      </c>
      <c r="S81" s="461" t="s">
        <v>71</v>
      </c>
      <c r="T81" s="462"/>
      <c r="U81" s="462"/>
      <c r="V81" s="462"/>
      <c r="W81" s="462"/>
      <c r="X81" s="463"/>
      <c r="Y81" s="53"/>
      <c r="Z81" s="36" t="s">
        <v>263</v>
      </c>
      <c r="AA81" s="35"/>
      <c r="AB81" s="35"/>
      <c r="AC81" s="35"/>
      <c r="AD81" s="35"/>
      <c r="AE81" s="35"/>
      <c r="AF81" s="18"/>
      <c r="AG81" s="35"/>
      <c r="AH81" s="35"/>
      <c r="AI81" s="35"/>
      <c r="AJ81" s="35"/>
      <c r="AK81" s="35"/>
      <c r="AL81" s="35"/>
      <c r="AM81" s="23"/>
    </row>
    <row r="82" spans="1:39" s="12" customFormat="1" ht="15" customHeight="1" thickBot="1" x14ac:dyDescent="0.2">
      <c r="A82" s="23"/>
      <c r="B82" s="46"/>
      <c r="C82" s="49"/>
      <c r="D82" s="49"/>
      <c r="E82" s="49"/>
      <c r="F82" s="49"/>
      <c r="G82" s="49"/>
      <c r="H82" s="49"/>
      <c r="I82" s="75"/>
      <c r="J82" s="35"/>
      <c r="K82" s="482" t="str">
        <f ca="1">TEXT(入力・分析シート!P52,"###,###,##0")&amp;" "&amp;入力・分析シート!C12</f>
        <v>0 千円</v>
      </c>
      <c r="L82" s="483"/>
      <c r="M82" s="483"/>
      <c r="N82" s="483"/>
      <c r="O82" s="483"/>
      <c r="P82" s="484"/>
      <c r="Q82" s="35"/>
      <c r="R82" s="35"/>
      <c r="S82" s="479" t="str">
        <f ca="1">TEXT(入力・分析シート!Q52,"###,###,##0")&amp;" "&amp;入力・分析シート!C12</f>
        <v>0 千円</v>
      </c>
      <c r="T82" s="480"/>
      <c r="U82" s="480"/>
      <c r="V82" s="480"/>
      <c r="W82" s="480"/>
      <c r="X82" s="481"/>
      <c r="Y82" s="41"/>
      <c r="Z82" s="35"/>
      <c r="AA82" s="35"/>
      <c r="AB82" s="35"/>
      <c r="AC82" s="35"/>
      <c r="AD82" s="35"/>
      <c r="AE82" s="35"/>
      <c r="AF82" s="18"/>
      <c r="AG82" s="35"/>
      <c r="AH82" s="35"/>
      <c r="AI82" s="35"/>
      <c r="AJ82" s="35"/>
      <c r="AK82" s="35"/>
      <c r="AL82" s="35"/>
      <c r="AM82" s="23"/>
    </row>
    <row r="83" spans="1:39" s="12" customFormat="1" ht="15" customHeight="1" x14ac:dyDescent="0.15">
      <c r="A83" s="23"/>
      <c r="B83" s="46"/>
      <c r="C83" s="46"/>
      <c r="D83" s="46"/>
      <c r="E83" s="46"/>
      <c r="F83" s="46"/>
      <c r="G83" s="46"/>
      <c r="H83" s="46"/>
      <c r="I83" s="74"/>
      <c r="J83" s="18"/>
      <c r="K83" s="76"/>
      <c r="L83" s="76"/>
      <c r="M83" s="76"/>
      <c r="N83" s="76"/>
      <c r="O83" s="76"/>
      <c r="P83" s="76"/>
      <c r="Q83" s="18"/>
      <c r="R83" s="18"/>
      <c r="S83" s="76"/>
      <c r="T83" s="76"/>
      <c r="U83" s="76"/>
      <c r="V83" s="76"/>
      <c r="W83" s="76"/>
      <c r="X83" s="76"/>
      <c r="Y83" s="21"/>
      <c r="Z83" s="18"/>
      <c r="AA83" s="18"/>
      <c r="AB83" s="18"/>
      <c r="AC83" s="18"/>
      <c r="AD83" s="18"/>
      <c r="AE83" s="18"/>
      <c r="AF83" s="18"/>
      <c r="AG83" s="35"/>
      <c r="AH83" s="35"/>
      <c r="AI83" s="35"/>
      <c r="AJ83" s="35"/>
      <c r="AK83" s="35"/>
      <c r="AL83" s="35"/>
      <c r="AM83" s="23"/>
    </row>
    <row r="84" spans="1:39" s="12" customFormat="1" ht="15" customHeight="1" thickBot="1" x14ac:dyDescent="0.2">
      <c r="A84" s="23"/>
      <c r="B84" s="23"/>
      <c r="C84" s="23"/>
      <c r="D84" s="23"/>
      <c r="E84" s="23"/>
      <c r="F84" s="77"/>
      <c r="G84" s="77"/>
      <c r="H84" s="77"/>
      <c r="I84" s="78"/>
      <c r="J84" s="77"/>
      <c r="K84" s="37"/>
      <c r="L84" s="37"/>
      <c r="M84" s="37"/>
      <c r="N84" s="37"/>
      <c r="O84" s="37"/>
      <c r="P84" s="37"/>
      <c r="Q84" s="37"/>
      <c r="R84" s="37"/>
      <c r="S84" s="37"/>
      <c r="T84" s="37"/>
      <c r="U84" s="37"/>
      <c r="V84" s="37"/>
      <c r="W84" s="37"/>
      <c r="X84" s="37"/>
      <c r="Y84" s="37"/>
      <c r="Z84" s="35"/>
      <c r="AA84" s="35"/>
      <c r="AB84" s="35"/>
      <c r="AC84" s="35"/>
      <c r="AD84" s="35"/>
      <c r="AE84" s="35"/>
      <c r="AF84" s="35"/>
      <c r="AG84" s="35"/>
      <c r="AH84" s="35"/>
      <c r="AI84" s="35"/>
      <c r="AJ84" s="35"/>
      <c r="AK84" s="35"/>
      <c r="AL84" s="35"/>
      <c r="AM84" s="23"/>
    </row>
    <row r="85" spans="1:39" s="12" customFormat="1" ht="15" customHeight="1" thickBot="1" x14ac:dyDescent="0.2">
      <c r="A85" s="26"/>
      <c r="B85" s="26"/>
      <c r="C85" s="26"/>
      <c r="D85" s="26"/>
      <c r="E85" s="26"/>
      <c r="F85" s="26"/>
      <c r="G85" s="26"/>
      <c r="H85" s="26"/>
      <c r="I85" s="56"/>
      <c r="J85" s="22"/>
      <c r="K85" s="464" t="s">
        <v>84</v>
      </c>
      <c r="L85" s="465"/>
      <c r="M85" s="465"/>
      <c r="N85" s="465"/>
      <c r="O85" s="465"/>
      <c r="P85" s="466"/>
      <c r="Q85" s="558" t="s">
        <v>119</v>
      </c>
      <c r="R85" s="559"/>
      <c r="S85" s="35"/>
      <c r="T85" s="36" t="s">
        <v>85</v>
      </c>
      <c r="U85" s="35"/>
      <c r="V85" s="35"/>
      <c r="W85" s="35"/>
      <c r="X85" s="35"/>
      <c r="Y85" s="35"/>
      <c r="Z85" s="35"/>
      <c r="AA85" s="35"/>
      <c r="AB85" s="35"/>
      <c r="AC85" s="35"/>
      <c r="AD85" s="35"/>
      <c r="AE85" s="35"/>
      <c r="AF85" s="35"/>
      <c r="AG85" s="35"/>
      <c r="AH85" s="35"/>
      <c r="AI85" s="35"/>
      <c r="AJ85" s="35"/>
      <c r="AK85" s="35"/>
      <c r="AL85" s="35"/>
      <c r="AM85" s="23"/>
    </row>
    <row r="86" spans="1:39" s="12" customFormat="1" ht="15" customHeight="1" thickBot="1" x14ac:dyDescent="0.2">
      <c r="A86" s="26"/>
      <c r="B86" s="38" t="s">
        <v>118</v>
      </c>
      <c r="C86" s="473" t="s">
        <v>81</v>
      </c>
      <c r="D86" s="474"/>
      <c r="E86" s="474"/>
      <c r="F86" s="474"/>
      <c r="G86" s="474"/>
      <c r="H86" s="475"/>
      <c r="I86" s="80"/>
      <c r="J86" s="79"/>
      <c r="K86" s="507" t="str">
        <f>TEXT(入力・分析シート!E52+入力・分析シート!O52,"###,###,##0")&amp;" "&amp;入力・分析シート!C12</f>
        <v>0 千円</v>
      </c>
      <c r="L86" s="508"/>
      <c r="M86" s="508"/>
      <c r="N86" s="508"/>
      <c r="O86" s="508"/>
      <c r="P86" s="509"/>
      <c r="S86" s="35"/>
      <c r="T86" s="36" t="s">
        <v>86</v>
      </c>
      <c r="U86" s="35"/>
      <c r="V86" s="35"/>
      <c r="W86" s="35"/>
      <c r="X86" s="35"/>
      <c r="Y86" s="35"/>
      <c r="Z86" s="35"/>
      <c r="AA86" s="35"/>
      <c r="AB86" s="35"/>
      <c r="AC86" s="35"/>
      <c r="AJ86" s="35"/>
      <c r="AK86" s="35"/>
      <c r="AL86" s="35"/>
      <c r="AM86" s="23"/>
    </row>
    <row r="87" spans="1:39" s="12" customFormat="1" ht="15" customHeight="1" thickBot="1" x14ac:dyDescent="0.2">
      <c r="A87" s="26"/>
      <c r="B87" s="35"/>
      <c r="C87" s="476" t="str">
        <f ca="1">TEXT(入力・分析シート!V52,"###,###,##0")&amp;" "&amp;入力・分析シート!C12</f>
        <v>0 千円</v>
      </c>
      <c r="D87" s="477"/>
      <c r="E87" s="477"/>
      <c r="F87" s="477"/>
      <c r="G87" s="477"/>
      <c r="H87" s="478"/>
      <c r="I87" s="26"/>
      <c r="J87" s="23"/>
      <c r="K87" s="35"/>
      <c r="L87" s="35"/>
      <c r="M87" s="53"/>
      <c r="N87" s="35"/>
      <c r="O87" s="35"/>
      <c r="P87" s="35"/>
      <c r="Q87" s="35"/>
      <c r="R87" s="35"/>
      <c r="S87" s="35"/>
      <c r="T87" s="35"/>
      <c r="U87" s="35"/>
      <c r="V87" s="35"/>
      <c r="W87" s="35"/>
      <c r="X87" s="35"/>
      <c r="Y87" s="35"/>
      <c r="Z87" s="35"/>
      <c r="AA87" s="35"/>
      <c r="AB87" s="35"/>
      <c r="AC87" s="35"/>
      <c r="AJ87" s="35"/>
      <c r="AK87" s="35"/>
      <c r="AL87" s="35"/>
      <c r="AM87" s="23"/>
    </row>
    <row r="88" spans="1:39" s="12" customFormat="1" ht="15" customHeight="1" thickBot="1" x14ac:dyDescent="0.2">
      <c r="A88" s="26"/>
      <c r="B88" s="35"/>
      <c r="C88" s="35"/>
      <c r="D88" s="35"/>
      <c r="E88" s="48"/>
      <c r="F88" s="35"/>
      <c r="G88" s="35"/>
      <c r="H88" s="35"/>
      <c r="I88" s="26"/>
      <c r="J88" s="23"/>
      <c r="K88" s="35"/>
      <c r="L88" s="35"/>
      <c r="M88" s="35"/>
      <c r="N88" s="247"/>
      <c r="O88" s="243"/>
      <c r="P88" s="243"/>
      <c r="Q88" s="243"/>
      <c r="R88" s="243"/>
      <c r="S88" s="243"/>
      <c r="T88" s="243"/>
      <c r="U88" s="75"/>
      <c r="V88" s="35"/>
      <c r="W88" s="35"/>
      <c r="X88" s="35"/>
      <c r="Y88" s="35"/>
      <c r="Z88" s="35"/>
      <c r="AA88" s="35"/>
      <c r="AB88" s="35"/>
      <c r="AC88" s="35"/>
      <c r="AD88" s="35"/>
      <c r="AE88" s="35"/>
      <c r="AF88" s="35"/>
      <c r="AG88" s="35"/>
      <c r="AH88" s="35"/>
      <c r="AI88" s="35"/>
      <c r="AJ88" s="35"/>
      <c r="AK88" s="35"/>
      <c r="AL88" s="35"/>
      <c r="AM88" s="23"/>
    </row>
    <row r="89" spans="1:39" s="12" customFormat="1" ht="15" customHeight="1" x14ac:dyDescent="0.15">
      <c r="A89" s="26"/>
      <c r="B89" s="38" t="s">
        <v>120</v>
      </c>
      <c r="C89" s="473" t="s">
        <v>33</v>
      </c>
      <c r="D89" s="474"/>
      <c r="E89" s="474"/>
      <c r="F89" s="474"/>
      <c r="G89" s="474"/>
      <c r="H89" s="475"/>
      <c r="I89" s="26"/>
      <c r="J89" s="24" t="s">
        <v>121</v>
      </c>
      <c r="K89" s="452" t="s">
        <v>20</v>
      </c>
      <c r="L89" s="453"/>
      <c r="M89" s="453"/>
      <c r="N89" s="453"/>
      <c r="O89" s="453"/>
      <c r="P89" s="454"/>
      <c r="Q89" s="35"/>
      <c r="R89" s="38" t="s">
        <v>122</v>
      </c>
      <c r="S89" s="452" t="s">
        <v>21</v>
      </c>
      <c r="T89" s="453"/>
      <c r="U89" s="453"/>
      <c r="V89" s="453"/>
      <c r="W89" s="453"/>
      <c r="X89" s="454"/>
      <c r="Y89" s="35"/>
      <c r="Z89" s="35"/>
      <c r="AA89" s="35"/>
      <c r="AB89" s="35"/>
      <c r="AC89" s="35"/>
      <c r="AD89" s="35"/>
      <c r="AE89" s="35"/>
      <c r="AF89" s="35"/>
      <c r="AG89" s="35"/>
      <c r="AH89" s="35"/>
      <c r="AI89" s="35"/>
      <c r="AJ89" s="35"/>
      <c r="AK89" s="35"/>
      <c r="AL89" s="35"/>
      <c r="AM89" s="23"/>
    </row>
    <row r="90" spans="1:39" s="12" customFormat="1" ht="15" customHeight="1" thickBot="1" x14ac:dyDescent="0.2">
      <c r="A90" s="26"/>
      <c r="B90" s="35"/>
      <c r="C90" s="476" t="str">
        <f>TEXT(入力・分析シート!W52,"0.000000")</f>
        <v>0.537302</v>
      </c>
      <c r="D90" s="477"/>
      <c r="E90" s="477"/>
      <c r="F90" s="477"/>
      <c r="G90" s="477"/>
      <c r="H90" s="478"/>
      <c r="I90" s="26"/>
      <c r="J90" s="25" t="s">
        <v>147</v>
      </c>
      <c r="K90" s="449" t="e">
        <f>TEXT(入力・分析シート!S52/(入力・分析シート!E52+入力・分析シート!O52)*IF(入力・分析シート!$C$12="億円",0.001,IF(入力・分析シート!$C$12="千円",1000,IF(入力・分析シート!$C$12="円",1000000,1))),"0.000000")</f>
        <v>#DIV/0!</v>
      </c>
      <c r="L90" s="450"/>
      <c r="M90" s="450"/>
      <c r="N90" s="450"/>
      <c r="O90" s="450"/>
      <c r="P90" s="451"/>
      <c r="Q90" s="35"/>
      <c r="R90" s="39" t="s">
        <v>146</v>
      </c>
      <c r="S90" s="449" t="e">
        <f>TEXT(入力・分析シート!U52/(入力・分析シート!E52+入力・分析シート!O52)*IF(入力・分析シート!$C$12="億円",0.001,IF(入力・分析シート!$C$12="千円",1000,IF(入力・分析シート!$C$12="円",1000000,1))),"0.000000")</f>
        <v>#DIV/0!</v>
      </c>
      <c r="T90" s="450"/>
      <c r="U90" s="450"/>
      <c r="V90" s="450"/>
      <c r="W90" s="450"/>
      <c r="X90" s="451"/>
      <c r="Y90" s="35"/>
      <c r="Z90" s="35"/>
      <c r="AA90" s="35"/>
      <c r="AB90" s="35"/>
      <c r="AC90" s="35"/>
      <c r="AD90" s="35"/>
      <c r="AE90" s="35"/>
      <c r="AF90" s="35"/>
      <c r="AG90" s="35"/>
      <c r="AH90" s="35"/>
      <c r="AI90" s="35"/>
      <c r="AJ90" s="35"/>
      <c r="AK90" s="35"/>
      <c r="AL90" s="35"/>
      <c r="AM90" s="23"/>
    </row>
    <row r="91" spans="1:39" s="12" customFormat="1" ht="15" customHeight="1" thickBot="1" x14ac:dyDescent="0.2">
      <c r="A91" s="26"/>
      <c r="B91" s="35"/>
      <c r="C91" s="35"/>
      <c r="D91" s="35"/>
      <c r="E91" s="35"/>
      <c r="F91" s="35"/>
      <c r="G91" s="35"/>
      <c r="H91" s="35"/>
      <c r="I91" s="26"/>
      <c r="J91" s="23"/>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23"/>
    </row>
    <row r="92" spans="1:39" s="12" customFormat="1" ht="15" customHeight="1" x14ac:dyDescent="0.15">
      <c r="A92" s="26"/>
      <c r="B92" s="38" t="s">
        <v>123</v>
      </c>
      <c r="C92" s="489" t="s">
        <v>83</v>
      </c>
      <c r="D92" s="490"/>
      <c r="E92" s="490"/>
      <c r="F92" s="490"/>
      <c r="G92" s="490"/>
      <c r="H92" s="491"/>
      <c r="I92" s="26"/>
      <c r="J92" s="24" t="s">
        <v>124</v>
      </c>
      <c r="K92" s="452" t="s">
        <v>89</v>
      </c>
      <c r="L92" s="453"/>
      <c r="M92" s="453"/>
      <c r="N92" s="453"/>
      <c r="O92" s="453"/>
      <c r="P92" s="454"/>
      <c r="Q92" s="35"/>
      <c r="R92" s="38" t="s">
        <v>125</v>
      </c>
      <c r="S92" s="452" t="s">
        <v>90</v>
      </c>
      <c r="T92" s="453"/>
      <c r="U92" s="453"/>
      <c r="V92" s="453"/>
      <c r="W92" s="453"/>
      <c r="X92" s="454"/>
      <c r="Y92" s="35"/>
      <c r="Z92" s="36" t="s">
        <v>264</v>
      </c>
      <c r="AA92" s="35"/>
      <c r="AB92" s="35"/>
      <c r="AC92" s="35"/>
      <c r="AD92" s="35"/>
      <c r="AE92" s="35"/>
      <c r="AF92" s="35"/>
      <c r="AG92" s="35"/>
      <c r="AH92" s="35"/>
      <c r="AI92" s="35"/>
      <c r="AJ92" s="35"/>
      <c r="AK92" s="35"/>
      <c r="AL92" s="35"/>
      <c r="AM92" s="23"/>
    </row>
    <row r="93" spans="1:39" s="12" customFormat="1" ht="15" customHeight="1" thickBot="1" x14ac:dyDescent="0.2">
      <c r="A93" s="26"/>
      <c r="B93" s="35"/>
      <c r="C93" s="492" t="str">
        <f ca="1">TEXT(入力・分析シート!X52,"###,###,##0")&amp;" "&amp;入力・分析シート!C12</f>
        <v>0 千円</v>
      </c>
      <c r="D93" s="493"/>
      <c r="E93" s="493"/>
      <c r="F93" s="493"/>
      <c r="G93" s="493"/>
      <c r="H93" s="494"/>
      <c r="I93" s="26"/>
      <c r="J93" s="79"/>
      <c r="K93" s="449" t="str">
        <f>TEXT(入力・分析シート!S52,"###,###,##0")&amp;" 人"</f>
        <v>0 人</v>
      </c>
      <c r="L93" s="450"/>
      <c r="M93" s="450"/>
      <c r="N93" s="450"/>
      <c r="O93" s="450"/>
      <c r="P93" s="451"/>
      <c r="Q93" s="35"/>
      <c r="R93" s="35"/>
      <c r="S93" s="449" t="str">
        <f>TEXT(入力・分析シート!U52,"###,###,##0")&amp;" 人"</f>
        <v>0 人</v>
      </c>
      <c r="T93" s="450"/>
      <c r="U93" s="450"/>
      <c r="V93" s="450"/>
      <c r="W93" s="450"/>
      <c r="X93" s="451"/>
      <c r="Y93" s="35"/>
      <c r="Z93" s="35"/>
      <c r="AA93" s="35"/>
      <c r="AB93" s="35"/>
      <c r="AC93" s="35"/>
      <c r="AD93" s="35"/>
      <c r="AE93" s="35"/>
      <c r="AF93" s="35"/>
      <c r="AG93" s="35"/>
      <c r="AH93" s="35"/>
      <c r="AI93" s="35"/>
      <c r="AJ93" s="35"/>
      <c r="AK93" s="35"/>
      <c r="AL93" s="35"/>
      <c r="AM93" s="23"/>
    </row>
    <row r="94" spans="1:39" s="12" customFormat="1" ht="15" customHeight="1" x14ac:dyDescent="0.15">
      <c r="A94" s="26"/>
      <c r="B94" s="35"/>
      <c r="C94" s="35"/>
      <c r="D94" s="35"/>
      <c r="E94" s="55"/>
      <c r="F94" s="35"/>
      <c r="G94" s="35"/>
      <c r="H94" s="35"/>
      <c r="I94" s="26"/>
      <c r="J94" s="23"/>
      <c r="Y94" s="35"/>
      <c r="Z94" s="35"/>
      <c r="AA94" s="35"/>
      <c r="AB94" s="35"/>
      <c r="AC94" s="35"/>
      <c r="AD94" s="35"/>
      <c r="AE94" s="35"/>
      <c r="AF94" s="35"/>
      <c r="AG94" s="35"/>
      <c r="AH94" s="35"/>
      <c r="AI94" s="35"/>
      <c r="AJ94" s="35"/>
      <c r="AK94" s="35"/>
      <c r="AL94" s="35"/>
      <c r="AM94" s="23"/>
    </row>
    <row r="95" spans="1:39" s="12" customFormat="1" ht="15" customHeight="1" x14ac:dyDescent="0.15">
      <c r="A95" s="26"/>
      <c r="B95" s="38" t="s">
        <v>126</v>
      </c>
      <c r="C95" s="455" t="s">
        <v>91</v>
      </c>
      <c r="D95" s="456"/>
      <c r="E95" s="456"/>
      <c r="F95" s="456"/>
      <c r="G95" s="456"/>
      <c r="H95" s="457"/>
      <c r="I95" s="26"/>
      <c r="J95" s="23"/>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23"/>
    </row>
    <row r="96" spans="1:39" s="12" customFormat="1" ht="15" customHeight="1" x14ac:dyDescent="0.15">
      <c r="A96" s="26"/>
      <c r="B96" s="38" t="s">
        <v>127</v>
      </c>
      <c r="C96" s="455" t="s">
        <v>92</v>
      </c>
      <c r="D96" s="456"/>
      <c r="E96" s="456"/>
      <c r="F96" s="456"/>
      <c r="G96" s="456"/>
      <c r="H96" s="457"/>
      <c r="I96" s="26"/>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row>
    <row r="97" spans="1:39" s="12" customFormat="1" ht="15" customHeight="1" thickBot="1" x14ac:dyDescent="0.2">
      <c r="A97" s="26"/>
      <c r="B97" s="35"/>
      <c r="C97" s="35"/>
      <c r="D97" s="35"/>
      <c r="E97" s="58"/>
      <c r="F97" s="35"/>
      <c r="G97" s="35"/>
      <c r="H97" s="35"/>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row>
    <row r="98" spans="1:39" s="12" customFormat="1" ht="15" customHeight="1" x14ac:dyDescent="0.15">
      <c r="A98" s="26"/>
      <c r="B98" s="38" t="s">
        <v>128</v>
      </c>
      <c r="C98" s="473" t="s">
        <v>1</v>
      </c>
      <c r="D98" s="474"/>
      <c r="E98" s="474"/>
      <c r="F98" s="474"/>
      <c r="G98" s="474"/>
      <c r="H98" s="475"/>
      <c r="I98" s="35"/>
      <c r="J98" s="35"/>
      <c r="K98" s="35"/>
      <c r="L98" s="35"/>
      <c r="M98" s="35"/>
      <c r="N98" s="35"/>
      <c r="O98" s="36" t="s">
        <v>94</v>
      </c>
      <c r="P98" s="35"/>
      <c r="Q98" s="35"/>
      <c r="R98" s="35"/>
      <c r="S98" s="35"/>
      <c r="T98" s="35"/>
      <c r="U98" s="35"/>
      <c r="V98" s="35"/>
      <c r="W98" s="35"/>
      <c r="X98" s="35"/>
      <c r="Y98" s="35"/>
      <c r="Z98" s="35"/>
      <c r="AA98" s="35"/>
      <c r="AB98" s="35"/>
      <c r="AC98" s="35"/>
      <c r="AD98" s="35"/>
      <c r="AE98" s="35"/>
      <c r="AF98" s="35"/>
      <c r="AG98" s="35"/>
      <c r="AH98" s="35"/>
      <c r="AI98" s="35"/>
      <c r="AJ98" s="35"/>
      <c r="AK98" s="35"/>
      <c r="AL98" s="35"/>
      <c r="AM98" s="26"/>
    </row>
    <row r="99" spans="1:39" s="12" customFormat="1" ht="15" customHeight="1" thickBot="1" x14ac:dyDescent="0.2">
      <c r="A99" s="26"/>
      <c r="B99" s="39" t="s">
        <v>129</v>
      </c>
      <c r="C99" s="476" t="e">
        <f ca="1">TEXT(入力・分析シート!AB52/入力・分析シート!Z52,"0.000000")</f>
        <v>#DIV/0!</v>
      </c>
      <c r="D99" s="477"/>
      <c r="E99" s="477"/>
      <c r="F99" s="477"/>
      <c r="G99" s="477"/>
      <c r="H99" s="478"/>
      <c r="I99" s="51"/>
      <c r="J99" s="52"/>
      <c r="K99" s="52"/>
      <c r="L99" s="52"/>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26"/>
    </row>
    <row r="100" spans="1:39" s="12" customFormat="1" ht="15" customHeight="1" thickBot="1" x14ac:dyDescent="0.2">
      <c r="A100" s="26"/>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26"/>
    </row>
    <row r="101" spans="1:39" s="12" customFormat="1" ht="15" customHeight="1" x14ac:dyDescent="0.15">
      <c r="A101" s="26"/>
      <c r="B101" s="38" t="s">
        <v>130</v>
      </c>
      <c r="C101" s="473" t="s">
        <v>93</v>
      </c>
      <c r="D101" s="474"/>
      <c r="E101" s="474"/>
      <c r="F101" s="474"/>
      <c r="G101" s="474"/>
      <c r="H101" s="475"/>
      <c r="I101" s="35"/>
      <c r="J101" s="488" t="s">
        <v>97</v>
      </c>
      <c r="K101" s="488"/>
      <c r="L101" s="488"/>
      <c r="M101" s="488"/>
      <c r="N101" s="488"/>
      <c r="O101" s="488"/>
      <c r="P101" s="35" t="s">
        <v>156</v>
      </c>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26"/>
    </row>
    <row r="102" spans="1:39" s="12" customFormat="1" ht="15" customHeight="1" thickBot="1" x14ac:dyDescent="0.2">
      <c r="A102" s="26"/>
      <c r="B102" s="35"/>
      <c r="C102" s="476" t="str">
        <f ca="1">TEXT(入力・分析シート!AB52,"###,###,##0")&amp;" "&amp;入力・分析シート!C12</f>
        <v>0 千円</v>
      </c>
      <c r="D102" s="477"/>
      <c r="E102" s="477"/>
      <c r="F102" s="477"/>
      <c r="G102" s="477"/>
      <c r="H102" s="478"/>
      <c r="I102" s="35"/>
      <c r="J102" s="488" t="str">
        <f ca="1">TEXT(入力・分析シート!Z52-入力・分析シート!AB52,"###,###,##0")&amp;" "&amp;入力・分析シート!C12</f>
        <v>0 千円</v>
      </c>
      <c r="K102" s="488"/>
      <c r="L102" s="488"/>
      <c r="M102" s="488"/>
      <c r="N102" s="488"/>
      <c r="O102" s="488"/>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26"/>
    </row>
    <row r="103" spans="1:39" s="12" customFormat="1" ht="15" customHeight="1" thickBot="1" x14ac:dyDescent="0.2">
      <c r="A103" s="26"/>
      <c r="B103" s="35"/>
      <c r="C103" s="35"/>
      <c r="D103" s="35"/>
      <c r="E103" s="48"/>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26"/>
    </row>
    <row r="104" spans="1:39" s="12" customFormat="1" ht="15" customHeight="1" x14ac:dyDescent="0.15">
      <c r="A104" s="26"/>
      <c r="B104" s="38" t="s">
        <v>131</v>
      </c>
      <c r="C104" s="473" t="s">
        <v>25</v>
      </c>
      <c r="D104" s="474"/>
      <c r="E104" s="474"/>
      <c r="F104" s="474"/>
      <c r="G104" s="474"/>
      <c r="H104" s="475"/>
      <c r="I104" s="35"/>
      <c r="J104" s="35"/>
      <c r="K104" s="36" t="s">
        <v>95</v>
      </c>
      <c r="L104" s="35"/>
      <c r="M104" s="35"/>
      <c r="N104" s="35"/>
      <c r="O104" s="35"/>
      <c r="P104" s="35"/>
      <c r="Q104" s="35"/>
      <c r="R104" s="35"/>
      <c r="S104" s="35"/>
      <c r="T104" s="35"/>
      <c r="U104" s="36" t="s">
        <v>100</v>
      </c>
      <c r="V104" s="35"/>
      <c r="W104" s="35"/>
      <c r="X104" s="35"/>
      <c r="Y104" s="35"/>
      <c r="Z104" s="35"/>
      <c r="AA104" s="35"/>
      <c r="AB104" s="35"/>
      <c r="AC104" s="35"/>
      <c r="AD104" s="35"/>
      <c r="AE104" s="35"/>
      <c r="AF104" s="35"/>
      <c r="AG104" s="35"/>
      <c r="AH104" s="35"/>
      <c r="AI104" s="35"/>
      <c r="AJ104" s="35"/>
      <c r="AK104" s="35"/>
      <c r="AL104" s="35"/>
      <c r="AM104" s="26"/>
    </row>
    <row r="105" spans="1:39" s="12" customFormat="1" ht="15" customHeight="1" thickBot="1" x14ac:dyDescent="0.2">
      <c r="A105" s="26"/>
      <c r="B105" s="39" t="s">
        <v>132</v>
      </c>
      <c r="C105" s="476" t="e">
        <f ca="1">TEXT(入力・分析シート!AC52/入力・分析シート!AB52,"0.000000")</f>
        <v>#DIV/0!</v>
      </c>
      <c r="D105" s="477"/>
      <c r="E105" s="477"/>
      <c r="F105" s="477"/>
      <c r="G105" s="477"/>
      <c r="H105" s="478"/>
      <c r="I105" s="35"/>
      <c r="J105" s="35"/>
      <c r="K105" s="36" t="s">
        <v>98</v>
      </c>
      <c r="L105" s="35"/>
      <c r="M105" s="35"/>
      <c r="N105" s="35"/>
      <c r="O105" s="35"/>
      <c r="P105" s="35"/>
      <c r="Q105" s="35"/>
      <c r="R105" s="35"/>
      <c r="S105" s="35"/>
      <c r="T105" s="35"/>
      <c r="U105" s="36" t="s">
        <v>101</v>
      </c>
      <c r="V105" s="35"/>
      <c r="W105" s="35"/>
      <c r="X105" s="35"/>
      <c r="Y105" s="35"/>
      <c r="Z105" s="35"/>
      <c r="AA105" s="35"/>
      <c r="AB105" s="35"/>
      <c r="AC105" s="35"/>
      <c r="AD105" s="35"/>
      <c r="AE105" s="35"/>
      <c r="AF105" s="35"/>
      <c r="AG105" s="35"/>
      <c r="AH105" s="35"/>
      <c r="AI105" s="35"/>
      <c r="AJ105" s="35"/>
      <c r="AK105" s="35"/>
      <c r="AL105" s="35"/>
      <c r="AM105" s="26"/>
    </row>
    <row r="106" spans="1:39" s="12" customFormat="1" ht="15" customHeight="1" thickBot="1" x14ac:dyDescent="0.2">
      <c r="A106" s="26"/>
      <c r="B106" s="35"/>
      <c r="C106" s="35"/>
      <c r="D106" s="35"/>
      <c r="E106" s="35"/>
      <c r="F106" s="35"/>
      <c r="G106" s="35"/>
      <c r="H106" s="35"/>
      <c r="I106" s="35"/>
      <c r="J106" s="35"/>
      <c r="K106" s="36" t="s">
        <v>99</v>
      </c>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26"/>
    </row>
    <row r="107" spans="1:39" s="12" customFormat="1" ht="15" customHeight="1" x14ac:dyDescent="0.15">
      <c r="A107" s="26"/>
      <c r="B107" s="57" t="s">
        <v>133</v>
      </c>
      <c r="C107" s="464" t="s">
        <v>96</v>
      </c>
      <c r="D107" s="465"/>
      <c r="E107" s="465"/>
      <c r="F107" s="465"/>
      <c r="G107" s="465"/>
      <c r="H107" s="466"/>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26"/>
    </row>
    <row r="108" spans="1:39" s="12" customFormat="1" ht="7.5" customHeight="1" x14ac:dyDescent="0.15">
      <c r="A108" s="26"/>
      <c r="B108" s="35"/>
      <c r="C108" s="467" t="str">
        <f ca="1">TEXT(入力・分析シート!AC52,"###,###,##0")&amp;" "&amp;入力・分析シート!C12</f>
        <v>0 千円</v>
      </c>
      <c r="D108" s="468"/>
      <c r="E108" s="468"/>
      <c r="F108" s="468"/>
      <c r="G108" s="468"/>
      <c r="H108" s="469"/>
      <c r="I108" s="37"/>
      <c r="J108" s="37"/>
      <c r="K108" s="37"/>
      <c r="L108" s="37"/>
      <c r="M108" s="54"/>
      <c r="N108" s="246"/>
      <c r="O108" s="50"/>
      <c r="P108" s="50"/>
      <c r="Q108" s="50"/>
      <c r="R108" s="50"/>
      <c r="S108" s="50"/>
      <c r="T108" s="50"/>
      <c r="U108" s="50"/>
      <c r="V108" s="35"/>
      <c r="W108" s="35"/>
      <c r="X108" s="35"/>
      <c r="Y108" s="35"/>
      <c r="Z108" s="35"/>
      <c r="AA108" s="35"/>
      <c r="AB108" s="35"/>
      <c r="AC108" s="35"/>
      <c r="AD108" s="35"/>
      <c r="AE108" s="35"/>
      <c r="AF108" s="35"/>
      <c r="AG108" s="35"/>
      <c r="AH108" s="35"/>
      <c r="AI108" s="35"/>
      <c r="AJ108" s="35"/>
      <c r="AK108" s="35"/>
      <c r="AL108" s="35"/>
      <c r="AM108" s="26"/>
    </row>
    <row r="109" spans="1:39" s="12" customFormat="1" ht="7.5" customHeight="1" thickBot="1" x14ac:dyDescent="0.2">
      <c r="A109" s="26"/>
      <c r="B109" s="35"/>
      <c r="C109" s="470"/>
      <c r="D109" s="471"/>
      <c r="E109" s="471"/>
      <c r="F109" s="471"/>
      <c r="G109" s="471"/>
      <c r="H109" s="472"/>
      <c r="I109" s="49"/>
      <c r="J109" s="49"/>
      <c r="K109" s="49"/>
      <c r="L109" s="49"/>
      <c r="M109" s="49"/>
      <c r="N109" s="248"/>
      <c r="O109" s="49"/>
      <c r="P109" s="49"/>
      <c r="Q109" s="49"/>
      <c r="R109" s="49"/>
      <c r="S109" s="49"/>
      <c r="T109" s="49"/>
      <c r="U109" s="245"/>
      <c r="V109" s="35"/>
      <c r="W109" s="35"/>
      <c r="X109" s="35"/>
      <c r="Y109" s="35"/>
      <c r="Z109" s="35"/>
      <c r="AA109" s="35"/>
      <c r="AB109" s="35"/>
      <c r="AC109" s="35"/>
      <c r="AD109" s="35"/>
      <c r="AE109" s="35"/>
      <c r="AF109" s="35"/>
      <c r="AG109" s="35"/>
      <c r="AH109" s="35"/>
      <c r="AI109" s="35"/>
      <c r="AJ109" s="35"/>
      <c r="AK109" s="35"/>
      <c r="AL109" s="35"/>
      <c r="AM109" s="26"/>
    </row>
    <row r="110" spans="1:39" s="12" customFormat="1" ht="15" customHeight="1" x14ac:dyDescent="0.15">
      <c r="A110" s="26"/>
      <c r="B110" s="35"/>
      <c r="C110" s="35"/>
      <c r="D110" s="35"/>
      <c r="E110" s="35"/>
      <c r="F110" s="59"/>
      <c r="G110" s="35"/>
      <c r="H110" s="35"/>
      <c r="I110" s="35"/>
      <c r="J110" s="57" t="s">
        <v>134</v>
      </c>
      <c r="K110" s="495" t="s">
        <v>67</v>
      </c>
      <c r="L110" s="496"/>
      <c r="M110" s="496"/>
      <c r="N110" s="496"/>
      <c r="O110" s="496"/>
      <c r="P110" s="497"/>
      <c r="Q110" s="35"/>
      <c r="R110" s="38" t="s">
        <v>107</v>
      </c>
      <c r="S110" s="461" t="s">
        <v>69</v>
      </c>
      <c r="T110" s="462"/>
      <c r="U110" s="462"/>
      <c r="V110" s="462"/>
      <c r="W110" s="462"/>
      <c r="X110" s="463"/>
      <c r="Y110" s="35"/>
      <c r="Z110" s="35"/>
      <c r="AA110" s="35"/>
      <c r="AB110" s="35"/>
      <c r="AC110" s="35"/>
      <c r="AD110" s="35"/>
      <c r="AE110" s="35"/>
      <c r="AF110" s="35"/>
      <c r="AG110" s="556" t="s">
        <v>155</v>
      </c>
      <c r="AH110" s="556"/>
      <c r="AI110" s="556"/>
      <c r="AJ110" s="556"/>
      <c r="AK110" s="556"/>
      <c r="AL110" s="556"/>
      <c r="AM110" s="26"/>
    </row>
    <row r="111" spans="1:39" s="12" customFormat="1" ht="15" customHeight="1" thickBot="1" x14ac:dyDescent="0.2">
      <c r="A111" s="26"/>
      <c r="B111" s="35"/>
      <c r="C111" s="35"/>
      <c r="D111" s="35"/>
      <c r="E111" s="35"/>
      <c r="F111" s="59"/>
      <c r="G111" s="35"/>
      <c r="H111" s="35"/>
      <c r="I111" s="35"/>
      <c r="J111" s="39" t="s">
        <v>148</v>
      </c>
      <c r="K111" s="485" t="e">
        <f ca="1">TEXT(入力・分析シート!AD52/入力・分析シート!AC52,"0.000000")</f>
        <v>#DIV/0!</v>
      </c>
      <c r="L111" s="486"/>
      <c r="M111" s="486"/>
      <c r="N111" s="486"/>
      <c r="O111" s="486"/>
      <c r="P111" s="487"/>
      <c r="Q111" s="35"/>
      <c r="R111" s="39" t="s">
        <v>149</v>
      </c>
      <c r="S111" s="479" t="e">
        <f ca="1">TEXT(入力・分析シート!AE52/入力・分析シート!AC52,"0.000000")</f>
        <v>#DIV/0!</v>
      </c>
      <c r="T111" s="480"/>
      <c r="U111" s="480"/>
      <c r="V111" s="480"/>
      <c r="W111" s="480"/>
      <c r="X111" s="481"/>
      <c r="Y111" s="35"/>
      <c r="Z111" s="35"/>
      <c r="AA111" s="35"/>
      <c r="AB111" s="35"/>
      <c r="AC111" s="35"/>
      <c r="AD111" s="35"/>
      <c r="AE111" s="35"/>
      <c r="AF111" s="35"/>
      <c r="AG111" s="35"/>
      <c r="AH111" s="35"/>
      <c r="AI111" s="35"/>
      <c r="AJ111" s="35"/>
      <c r="AK111" s="35"/>
      <c r="AL111" s="35"/>
      <c r="AM111" s="26"/>
    </row>
    <row r="112" spans="1:39" s="12" customFormat="1" ht="15" customHeight="1" thickBot="1" x14ac:dyDescent="0.2">
      <c r="A112" s="26"/>
      <c r="B112" s="35"/>
      <c r="C112" s="35"/>
      <c r="D112" s="35"/>
      <c r="E112" s="35"/>
      <c r="F112" s="59"/>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26"/>
    </row>
    <row r="113" spans="1:39" s="12" customFormat="1" ht="15" customHeight="1" x14ac:dyDescent="0.15">
      <c r="A113" s="26"/>
      <c r="B113" s="35"/>
      <c r="C113" s="35"/>
      <c r="D113" s="35"/>
      <c r="E113" s="35"/>
      <c r="F113" s="59"/>
      <c r="G113" s="35"/>
      <c r="H113" s="35"/>
      <c r="I113" s="35"/>
      <c r="J113" s="57" t="s">
        <v>135</v>
      </c>
      <c r="K113" s="458" t="s">
        <v>68</v>
      </c>
      <c r="L113" s="459"/>
      <c r="M113" s="459"/>
      <c r="N113" s="459"/>
      <c r="O113" s="459"/>
      <c r="P113" s="460"/>
      <c r="Q113" s="35"/>
      <c r="R113" s="57" t="s">
        <v>136</v>
      </c>
      <c r="S113" s="461" t="s">
        <v>71</v>
      </c>
      <c r="T113" s="462"/>
      <c r="U113" s="462"/>
      <c r="V113" s="462"/>
      <c r="W113" s="462"/>
      <c r="X113" s="463"/>
      <c r="Y113" s="35"/>
      <c r="Z113" s="36" t="s">
        <v>265</v>
      </c>
      <c r="AA113" s="35"/>
      <c r="AB113" s="35"/>
      <c r="AC113" s="35"/>
      <c r="AD113" s="35"/>
      <c r="AE113" s="35"/>
      <c r="AF113" s="35"/>
      <c r="AG113" s="35"/>
      <c r="AH113" s="35"/>
      <c r="AI113" s="35"/>
      <c r="AJ113" s="35"/>
      <c r="AK113" s="35"/>
      <c r="AL113" s="35"/>
      <c r="AM113" s="26"/>
    </row>
    <row r="114" spans="1:39" s="12" customFormat="1" ht="15" customHeight="1" thickBot="1" x14ac:dyDescent="0.2">
      <c r="A114" s="26"/>
      <c r="B114" s="35"/>
      <c r="C114" s="35"/>
      <c r="D114" s="35"/>
      <c r="E114" s="35"/>
      <c r="F114" s="59"/>
      <c r="G114" s="35"/>
      <c r="H114" s="35"/>
      <c r="I114" s="35"/>
      <c r="J114" s="35"/>
      <c r="K114" s="482" t="str">
        <f ca="1">TEXT(入力・分析シート!AD52,"###,###,##0")&amp;" "&amp;入力・分析シート!C12</f>
        <v>0 千円</v>
      </c>
      <c r="L114" s="483"/>
      <c r="M114" s="483"/>
      <c r="N114" s="483"/>
      <c r="O114" s="483"/>
      <c r="P114" s="484"/>
      <c r="Q114" s="35"/>
      <c r="R114" s="35"/>
      <c r="S114" s="479" t="str">
        <f ca="1">TEXT(入力・分析シート!AE52,"###,###,##0")&amp;" "&amp;入力・分析シート!C12</f>
        <v>0 千円</v>
      </c>
      <c r="T114" s="480"/>
      <c r="U114" s="480"/>
      <c r="V114" s="480"/>
      <c r="W114" s="480"/>
      <c r="X114" s="481"/>
      <c r="Y114" s="35"/>
      <c r="Z114" s="35"/>
      <c r="AA114" s="35"/>
      <c r="AB114" s="35"/>
      <c r="AC114" s="35"/>
      <c r="AD114" s="35"/>
      <c r="AE114" s="35"/>
      <c r="AF114" s="35"/>
      <c r="AG114" s="35"/>
      <c r="AH114" s="35"/>
      <c r="AI114" s="35"/>
      <c r="AJ114" s="35"/>
      <c r="AK114" s="35"/>
      <c r="AL114" s="35"/>
      <c r="AM114" s="26"/>
    </row>
    <row r="115" spans="1:39" s="12" customFormat="1" ht="15" customHeight="1" x14ac:dyDescent="0.15">
      <c r="A115" s="26"/>
      <c r="B115" s="35"/>
      <c r="C115" s="35"/>
      <c r="D115" s="35"/>
      <c r="E115" s="35"/>
      <c r="F115" s="60"/>
      <c r="G115" s="61"/>
      <c r="H115" s="61"/>
      <c r="I115" s="61"/>
      <c r="J115" s="61"/>
      <c r="K115" s="61"/>
      <c r="L115" s="61"/>
      <c r="M115" s="61"/>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26"/>
    </row>
    <row r="116" spans="1:39" s="12" customFormat="1" ht="7.5" customHeight="1" x14ac:dyDescent="0.15">
      <c r="A116" s="26"/>
      <c r="B116" s="35"/>
      <c r="C116" s="35"/>
      <c r="D116" s="35"/>
      <c r="E116" s="35"/>
      <c r="F116" s="35"/>
      <c r="G116" s="35"/>
      <c r="H116" s="35"/>
      <c r="I116" s="35"/>
      <c r="J116" s="35"/>
      <c r="K116" s="35"/>
      <c r="L116" s="35"/>
      <c r="M116" s="35"/>
      <c r="N116" s="246"/>
      <c r="O116" s="50"/>
      <c r="P116" s="50"/>
      <c r="Q116" s="50"/>
      <c r="R116" s="50"/>
      <c r="S116" s="50"/>
      <c r="T116" s="50"/>
      <c r="U116" s="50"/>
      <c r="V116" s="35"/>
      <c r="W116" s="35"/>
      <c r="X116" s="35"/>
      <c r="Y116" s="35"/>
      <c r="Z116" s="35"/>
      <c r="AA116" s="35"/>
      <c r="AB116" s="35"/>
      <c r="AC116" s="35"/>
      <c r="AD116" s="35"/>
      <c r="AE116" s="35"/>
      <c r="AF116" s="35"/>
      <c r="AG116" s="35"/>
      <c r="AH116" s="35"/>
      <c r="AI116" s="35"/>
      <c r="AJ116" s="35"/>
      <c r="AK116" s="35"/>
      <c r="AL116" s="35"/>
      <c r="AM116" s="26"/>
    </row>
    <row r="117" spans="1:39" s="12" customFormat="1" ht="7.5" customHeight="1" thickBot="1" x14ac:dyDescent="0.2">
      <c r="A117" s="26"/>
      <c r="B117" s="35"/>
      <c r="C117" s="35"/>
      <c r="D117" s="35"/>
      <c r="E117" s="35"/>
      <c r="F117" s="35"/>
      <c r="G117" s="35"/>
      <c r="H117" s="35"/>
      <c r="I117" s="35"/>
      <c r="J117" s="35"/>
      <c r="K117" s="35"/>
      <c r="L117" s="35"/>
      <c r="M117" s="35"/>
      <c r="N117" s="242"/>
      <c r="O117" s="243"/>
      <c r="P117" s="243"/>
      <c r="Q117" s="243"/>
      <c r="R117" s="243"/>
      <c r="S117" s="243"/>
      <c r="T117" s="243"/>
      <c r="U117" s="75"/>
      <c r="V117" s="35"/>
      <c r="W117" s="35"/>
      <c r="X117" s="35"/>
      <c r="Y117" s="35"/>
      <c r="Z117" s="35"/>
      <c r="AA117" s="35"/>
      <c r="AB117" s="35"/>
      <c r="AC117" s="35"/>
      <c r="AD117" s="35"/>
      <c r="AE117" s="35"/>
      <c r="AF117" s="35"/>
      <c r="AG117" s="35"/>
      <c r="AH117" s="35"/>
      <c r="AI117" s="35"/>
      <c r="AJ117" s="35"/>
      <c r="AK117" s="35"/>
      <c r="AL117" s="35"/>
      <c r="AM117" s="26"/>
    </row>
    <row r="118" spans="1:39" s="12" customFormat="1" ht="15" customHeight="1" x14ac:dyDescent="0.15">
      <c r="A118" s="26"/>
      <c r="B118" s="35"/>
      <c r="C118" s="35"/>
      <c r="D118" s="35"/>
      <c r="E118" s="35"/>
      <c r="F118" s="35"/>
      <c r="G118" s="35"/>
      <c r="H118" s="35"/>
      <c r="I118" s="35"/>
      <c r="J118" s="38" t="s">
        <v>137</v>
      </c>
      <c r="K118" s="452" t="s">
        <v>20</v>
      </c>
      <c r="L118" s="453"/>
      <c r="M118" s="453"/>
      <c r="N118" s="453"/>
      <c r="O118" s="453"/>
      <c r="P118" s="454"/>
      <c r="Q118" s="35"/>
      <c r="R118" s="38" t="s">
        <v>122</v>
      </c>
      <c r="S118" s="452" t="s">
        <v>21</v>
      </c>
      <c r="T118" s="453"/>
      <c r="U118" s="453"/>
      <c r="V118" s="453"/>
      <c r="W118" s="453"/>
      <c r="X118" s="454"/>
      <c r="Y118" s="35"/>
      <c r="Z118" s="35"/>
      <c r="AA118" s="35"/>
      <c r="AB118" s="35"/>
      <c r="AC118" s="35"/>
      <c r="AD118" s="35"/>
      <c r="AE118" s="35"/>
      <c r="AF118" s="35"/>
      <c r="AG118" s="35"/>
      <c r="AH118" s="35"/>
      <c r="AI118" s="35"/>
      <c r="AJ118" s="35"/>
      <c r="AK118" s="35"/>
      <c r="AL118" s="35"/>
      <c r="AM118" s="26"/>
    </row>
    <row r="119" spans="1:39" s="12" customFormat="1" ht="15" customHeight="1" thickBot="1" x14ac:dyDescent="0.2">
      <c r="A119" s="26"/>
      <c r="B119" s="35"/>
      <c r="C119" s="35"/>
      <c r="D119" s="35"/>
      <c r="E119" s="35"/>
      <c r="F119" s="35"/>
      <c r="G119" s="35"/>
      <c r="H119" s="35"/>
      <c r="I119" s="35"/>
      <c r="J119" s="39" t="s">
        <v>151</v>
      </c>
      <c r="K119" s="449" t="e">
        <f ca="1">TEXT(入力・分析シート!AF52/入力・分析シート!AC52*IF(入力・分析シート!$C$12="億円",0.001,IF(入力・分析シート!$C$12="千円",1000,IF(入力・分析シート!$C$12="円",1000000,1))),"0.000000")</f>
        <v>#DIV/0!</v>
      </c>
      <c r="L119" s="450"/>
      <c r="M119" s="450"/>
      <c r="N119" s="450"/>
      <c r="O119" s="450"/>
      <c r="P119" s="451"/>
      <c r="Q119" s="35"/>
      <c r="R119" s="39" t="s">
        <v>150</v>
      </c>
      <c r="S119" s="449" t="e">
        <f ca="1">TEXT(入力・分析シート!AG52/入力・分析シート!AC52*IF(入力・分析シート!$C$12="億円",0.001,IF(入力・分析シート!$C$12="千円",1000,IF(入力・分析シート!$C$12="円",1000000,1))),"0.000000")</f>
        <v>#DIV/0!</v>
      </c>
      <c r="T119" s="450"/>
      <c r="U119" s="450"/>
      <c r="V119" s="450"/>
      <c r="W119" s="450"/>
      <c r="X119" s="451"/>
      <c r="Y119" s="35"/>
      <c r="Z119" s="35"/>
      <c r="AA119" s="35"/>
      <c r="AB119" s="35"/>
      <c r="AC119" s="35"/>
      <c r="AD119" s="35"/>
      <c r="AE119" s="35"/>
      <c r="AF119" s="35"/>
      <c r="AG119" s="35"/>
      <c r="AH119" s="35"/>
      <c r="AI119" s="35"/>
      <c r="AJ119" s="35"/>
      <c r="AK119" s="35"/>
      <c r="AL119" s="35"/>
      <c r="AM119" s="26"/>
    </row>
    <row r="120" spans="1:39" s="12" customFormat="1" ht="12.75" customHeight="1" thickBot="1" x14ac:dyDescent="0.2">
      <c r="A120" s="26"/>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26"/>
    </row>
    <row r="121" spans="1:39" s="12" customFormat="1" ht="15" customHeight="1" x14ac:dyDescent="0.15">
      <c r="A121" s="26"/>
      <c r="B121" s="35"/>
      <c r="C121" s="35"/>
      <c r="D121" s="35"/>
      <c r="E121" s="35"/>
      <c r="F121" s="35"/>
      <c r="G121" s="35"/>
      <c r="H121" s="35"/>
      <c r="I121" s="35"/>
      <c r="J121" s="57" t="s">
        <v>138</v>
      </c>
      <c r="K121" s="452" t="s">
        <v>89</v>
      </c>
      <c r="L121" s="453"/>
      <c r="M121" s="453"/>
      <c r="N121" s="453"/>
      <c r="O121" s="453"/>
      <c r="P121" s="454"/>
      <c r="Q121" s="35"/>
      <c r="R121" s="57" t="s">
        <v>139</v>
      </c>
      <c r="S121" s="452" t="s">
        <v>90</v>
      </c>
      <c r="T121" s="453"/>
      <c r="U121" s="453"/>
      <c r="V121" s="453"/>
      <c r="W121" s="453"/>
      <c r="X121" s="454"/>
      <c r="Y121" s="35"/>
      <c r="Z121" s="36" t="s">
        <v>266</v>
      </c>
      <c r="AA121" s="35"/>
      <c r="AB121" s="35"/>
      <c r="AC121" s="35"/>
      <c r="AD121" s="35"/>
      <c r="AE121" s="35"/>
      <c r="AF121" s="35"/>
      <c r="AG121" s="35"/>
      <c r="AH121" s="35"/>
      <c r="AI121" s="35"/>
      <c r="AJ121" s="35"/>
      <c r="AK121" s="35"/>
      <c r="AL121" s="35"/>
      <c r="AM121" s="26"/>
    </row>
    <row r="122" spans="1:39" s="12" customFormat="1" ht="15" customHeight="1" thickBot="1" x14ac:dyDescent="0.2">
      <c r="A122" s="26"/>
      <c r="B122" s="35"/>
      <c r="C122" s="35"/>
      <c r="D122" s="35"/>
      <c r="E122" s="35"/>
      <c r="F122" s="35"/>
      <c r="G122" s="35"/>
      <c r="H122" s="35"/>
      <c r="I122" s="35"/>
      <c r="J122" s="35"/>
      <c r="K122" s="449" t="str">
        <f ca="1">TEXT(入力・分析シート!AF52,"###,###,##0")&amp;" 人"</f>
        <v>0 人</v>
      </c>
      <c r="L122" s="450"/>
      <c r="M122" s="450"/>
      <c r="N122" s="450"/>
      <c r="O122" s="450"/>
      <c r="P122" s="451"/>
      <c r="Q122" s="35"/>
      <c r="R122" s="35"/>
      <c r="S122" s="449" t="str">
        <f ca="1">TEXT(入力・分析シート!AG52,"###,###,##0")&amp;" 人"</f>
        <v>0 人</v>
      </c>
      <c r="T122" s="450"/>
      <c r="U122" s="450"/>
      <c r="V122" s="450"/>
      <c r="W122" s="450"/>
      <c r="X122" s="451"/>
      <c r="Y122" s="35"/>
      <c r="Z122" s="35"/>
      <c r="AA122" s="35"/>
      <c r="AB122" s="35"/>
      <c r="AC122" s="35"/>
      <c r="AD122" s="35"/>
      <c r="AE122" s="35"/>
      <c r="AF122" s="35"/>
      <c r="AG122" s="35"/>
      <c r="AH122" s="35"/>
      <c r="AI122" s="35"/>
      <c r="AJ122" s="35"/>
      <c r="AK122" s="35"/>
      <c r="AL122" s="35"/>
      <c r="AM122" s="26"/>
    </row>
    <row r="123" spans="1:39" s="12" customFormat="1" ht="12.75" customHeight="1" x14ac:dyDescent="0.1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row>
    <row r="124" spans="1:39" s="66" customFormat="1" ht="18.75" customHeight="1" x14ac:dyDescent="0.15">
      <c r="A124" s="64" t="s">
        <v>160</v>
      </c>
      <c r="C124" s="65" t="s">
        <v>169</v>
      </c>
    </row>
    <row r="125" spans="1:39" s="66" customFormat="1" ht="18.75" customHeight="1" x14ac:dyDescent="0.15"/>
    <row r="126" spans="1:39" s="66" customFormat="1" ht="18.75" customHeight="1" x14ac:dyDescent="0.15">
      <c r="B126" s="66" t="s">
        <v>170</v>
      </c>
    </row>
    <row r="127" spans="1:39" s="66" customFormat="1" ht="18.75" customHeight="1" x14ac:dyDescent="0.15">
      <c r="C127" s="66" t="s">
        <v>376</v>
      </c>
    </row>
    <row r="128" spans="1:39" s="66" customFormat="1" ht="18.75" customHeight="1" x14ac:dyDescent="0.15">
      <c r="B128" s="66" t="s">
        <v>377</v>
      </c>
    </row>
    <row r="129" spans="2:3" s="66" customFormat="1" ht="18.75" customHeight="1" x14ac:dyDescent="0.15">
      <c r="B129" s="66" t="s">
        <v>378</v>
      </c>
    </row>
    <row r="130" spans="2:3" s="66" customFormat="1" ht="18.75" customHeight="1" x14ac:dyDescent="0.15"/>
    <row r="131" spans="2:3" s="66" customFormat="1" ht="18.75" customHeight="1" x14ac:dyDescent="0.15">
      <c r="B131" s="66" t="s">
        <v>180</v>
      </c>
    </row>
    <row r="132" spans="2:3" s="66" customFormat="1" ht="18.75" customHeight="1" x14ac:dyDescent="0.15">
      <c r="C132" s="66" t="s">
        <v>308</v>
      </c>
    </row>
    <row r="133" spans="2:3" s="66" customFormat="1" ht="18.75" customHeight="1" x14ac:dyDescent="0.15"/>
    <row r="134" spans="2:3" s="66" customFormat="1" ht="18.75" customHeight="1" x14ac:dyDescent="0.15">
      <c r="B134" s="66" t="s">
        <v>171</v>
      </c>
    </row>
    <row r="135" spans="2:3" s="66" customFormat="1" ht="18.75" customHeight="1" x14ac:dyDescent="0.15">
      <c r="C135" s="66" t="s">
        <v>379</v>
      </c>
    </row>
    <row r="136" spans="2:3" s="66" customFormat="1" ht="18.75" customHeight="1" x14ac:dyDescent="0.15">
      <c r="B136" s="66" t="s">
        <v>380</v>
      </c>
    </row>
    <row r="137" spans="2:3" s="66" customFormat="1" ht="18.75" customHeight="1" x14ac:dyDescent="0.15"/>
    <row r="138" spans="2:3" s="66" customFormat="1" ht="18.75" customHeight="1" x14ac:dyDescent="0.15">
      <c r="B138" s="66" t="s">
        <v>172</v>
      </c>
    </row>
    <row r="139" spans="2:3" s="66" customFormat="1" ht="18.75" customHeight="1" x14ac:dyDescent="0.15">
      <c r="C139" s="66" t="s">
        <v>309</v>
      </c>
    </row>
    <row r="140" spans="2:3" s="66" customFormat="1" ht="18.75" customHeight="1" x14ac:dyDescent="0.15"/>
    <row r="141" spans="2:3" s="66" customFormat="1" ht="18.75" customHeight="1" x14ac:dyDescent="0.15">
      <c r="B141" s="66" t="s">
        <v>173</v>
      </c>
    </row>
    <row r="142" spans="2:3" s="66" customFormat="1" ht="18.75" customHeight="1" x14ac:dyDescent="0.15">
      <c r="C142" s="66" t="s">
        <v>397</v>
      </c>
    </row>
    <row r="143" spans="2:3" s="66" customFormat="1" ht="18.75" customHeight="1" x14ac:dyDescent="0.15">
      <c r="B143" s="66" t="s">
        <v>398</v>
      </c>
    </row>
    <row r="144" spans="2:3" s="66" customFormat="1" ht="18.75" customHeight="1" x14ac:dyDescent="0.15">
      <c r="B144" s="66" t="s">
        <v>399</v>
      </c>
    </row>
    <row r="145" spans="2:3" s="66" customFormat="1" ht="18.75" customHeight="1" x14ac:dyDescent="0.15">
      <c r="B145" s="66" t="s">
        <v>400</v>
      </c>
    </row>
    <row r="146" spans="2:3" s="66" customFormat="1" ht="18.75" customHeight="1" x14ac:dyDescent="0.15"/>
    <row r="147" spans="2:3" s="66" customFormat="1" ht="18.75" customHeight="1" x14ac:dyDescent="0.15">
      <c r="B147" s="66" t="s">
        <v>174</v>
      </c>
    </row>
    <row r="148" spans="2:3" s="66" customFormat="1" ht="18.75" customHeight="1" x14ac:dyDescent="0.15">
      <c r="C148" s="66" t="s">
        <v>310</v>
      </c>
    </row>
    <row r="149" spans="2:3" s="66" customFormat="1" ht="18.75" customHeight="1" x14ac:dyDescent="0.15"/>
    <row r="150" spans="2:3" s="66" customFormat="1" ht="18.75" customHeight="1" x14ac:dyDescent="0.15">
      <c r="B150" s="66" t="s">
        <v>176</v>
      </c>
    </row>
    <row r="151" spans="2:3" s="66" customFormat="1" ht="18.75" customHeight="1" x14ac:dyDescent="0.15">
      <c r="C151" s="66" t="s">
        <v>381</v>
      </c>
    </row>
    <row r="152" spans="2:3" s="66" customFormat="1" ht="18.75" customHeight="1" x14ac:dyDescent="0.15">
      <c r="B152" s="66" t="s">
        <v>382</v>
      </c>
    </row>
    <row r="153" spans="2:3" s="66" customFormat="1" ht="18.75" customHeight="1" x14ac:dyDescent="0.15">
      <c r="B153" s="66" t="s">
        <v>383</v>
      </c>
    </row>
    <row r="154" spans="2:3" s="66" customFormat="1" ht="18.75" customHeight="1" x14ac:dyDescent="0.15">
      <c r="B154" s="66" t="s">
        <v>384</v>
      </c>
    </row>
    <row r="155" spans="2:3" s="66" customFormat="1" ht="18.75" customHeight="1" x14ac:dyDescent="0.15"/>
    <row r="156" spans="2:3" s="66" customFormat="1" ht="18.75" customHeight="1" x14ac:dyDescent="0.15">
      <c r="B156" s="66" t="s">
        <v>177</v>
      </c>
    </row>
    <row r="157" spans="2:3" s="66" customFormat="1" ht="18.75" customHeight="1" x14ac:dyDescent="0.15">
      <c r="C157" s="66" t="s">
        <v>385</v>
      </c>
    </row>
    <row r="158" spans="2:3" s="66" customFormat="1" ht="18.75" customHeight="1" x14ac:dyDescent="0.15">
      <c r="B158" s="66" t="s">
        <v>386</v>
      </c>
    </row>
    <row r="159" spans="2:3" s="66" customFormat="1" ht="18.75" customHeight="1" x14ac:dyDescent="0.15"/>
    <row r="160" spans="2:3" s="66" customFormat="1" ht="18.75" customHeight="1" x14ac:dyDescent="0.15">
      <c r="B160" s="66" t="s">
        <v>178</v>
      </c>
    </row>
    <row r="161" spans="2:3" s="66" customFormat="1" ht="18.75" customHeight="1" x14ac:dyDescent="0.15">
      <c r="C161" s="66" t="s">
        <v>179</v>
      </c>
    </row>
    <row r="162" spans="2:3" s="66" customFormat="1" ht="18.75" customHeight="1" x14ac:dyDescent="0.15"/>
    <row r="163" spans="2:3" s="66" customFormat="1" ht="18.75" customHeight="1" x14ac:dyDescent="0.15">
      <c r="B163" s="66" t="s">
        <v>181</v>
      </c>
    </row>
    <row r="164" spans="2:3" s="66" customFormat="1" ht="18.75" customHeight="1" x14ac:dyDescent="0.15">
      <c r="C164" s="66" t="s">
        <v>311</v>
      </c>
    </row>
    <row r="165" spans="2:3" s="66" customFormat="1" ht="18.75" customHeight="1" x14ac:dyDescent="0.15"/>
    <row r="166" spans="2:3" s="66" customFormat="1" ht="18.75" customHeight="1" x14ac:dyDescent="0.15">
      <c r="B166" s="66" t="s">
        <v>182</v>
      </c>
    </row>
    <row r="167" spans="2:3" s="66" customFormat="1" ht="18.75" customHeight="1" x14ac:dyDescent="0.15">
      <c r="C167" s="66" t="s">
        <v>387</v>
      </c>
    </row>
    <row r="168" spans="2:3" s="66" customFormat="1" ht="18.75" customHeight="1" x14ac:dyDescent="0.15">
      <c r="B168" s="66" t="s">
        <v>388</v>
      </c>
    </row>
    <row r="169" spans="2:3" s="66" customFormat="1" ht="18.75" customHeight="1" x14ac:dyDescent="0.15"/>
    <row r="170" spans="2:3" s="66" customFormat="1" ht="18.75" customHeight="1" x14ac:dyDescent="0.15">
      <c r="B170" s="66" t="s">
        <v>183</v>
      </c>
    </row>
    <row r="171" spans="2:3" s="66" customFormat="1" ht="18.75" customHeight="1" x14ac:dyDescent="0.15">
      <c r="C171" s="66" t="s">
        <v>389</v>
      </c>
    </row>
    <row r="172" spans="2:3" s="66" customFormat="1" ht="18.75" customHeight="1" x14ac:dyDescent="0.15">
      <c r="B172" s="66" t="s">
        <v>390</v>
      </c>
    </row>
    <row r="173" spans="2:3" s="66" customFormat="1" ht="18.75" customHeight="1" x14ac:dyDescent="0.15">
      <c r="B173" s="66" t="s">
        <v>391</v>
      </c>
    </row>
    <row r="174" spans="2:3" s="66" customFormat="1" ht="18.75" customHeight="1" x14ac:dyDescent="0.15"/>
    <row r="175" spans="2:3" s="66" customFormat="1" ht="18.75" customHeight="1" x14ac:dyDescent="0.15">
      <c r="B175" s="66" t="s">
        <v>195</v>
      </c>
    </row>
    <row r="176" spans="2:3" s="66" customFormat="1" ht="18.75" customHeight="1" x14ac:dyDescent="0.15">
      <c r="C176" s="66" t="s">
        <v>312</v>
      </c>
    </row>
    <row r="177" spans="2:3" s="66" customFormat="1" ht="18.75" customHeight="1" x14ac:dyDescent="0.15">
      <c r="B177" s="66" t="s">
        <v>313</v>
      </c>
    </row>
    <row r="178" spans="2:3" s="66" customFormat="1" ht="18.75" customHeight="1" x14ac:dyDescent="0.15"/>
    <row r="179" spans="2:3" s="66" customFormat="1" ht="18.75" customHeight="1" x14ac:dyDescent="0.15">
      <c r="B179" s="66" t="s">
        <v>196</v>
      </c>
    </row>
    <row r="180" spans="2:3" s="66" customFormat="1" ht="18.75" customHeight="1" x14ac:dyDescent="0.15">
      <c r="C180" s="66" t="s">
        <v>316</v>
      </c>
    </row>
    <row r="181" spans="2:3" s="66" customFormat="1" ht="18.75" customHeight="1" x14ac:dyDescent="0.15">
      <c r="B181" s="66" t="s">
        <v>317</v>
      </c>
    </row>
    <row r="182" spans="2:3" s="66" customFormat="1" ht="18.75" customHeight="1" x14ac:dyDescent="0.15"/>
    <row r="183" spans="2:3" s="66" customFormat="1" ht="18.75" customHeight="1" x14ac:dyDescent="0.15">
      <c r="B183" s="66" t="s">
        <v>197</v>
      </c>
    </row>
    <row r="184" spans="2:3" s="66" customFormat="1" ht="18.75" customHeight="1" x14ac:dyDescent="0.15">
      <c r="C184" s="66" t="s">
        <v>314</v>
      </c>
    </row>
    <row r="185" spans="2:3" s="66" customFormat="1" ht="18.75" customHeight="1" x14ac:dyDescent="0.15">
      <c r="B185" s="66" t="s">
        <v>315</v>
      </c>
    </row>
    <row r="186" spans="2:3" s="66" customFormat="1" ht="18.75" customHeight="1" x14ac:dyDescent="0.15"/>
    <row r="187" spans="2:3" s="66" customFormat="1" ht="18.75" customHeight="1" x14ac:dyDescent="0.15">
      <c r="B187" s="66" t="s">
        <v>198</v>
      </c>
    </row>
    <row r="188" spans="2:3" s="66" customFormat="1" ht="18.75" customHeight="1" x14ac:dyDescent="0.15">
      <c r="C188" s="66" t="s">
        <v>319</v>
      </c>
    </row>
    <row r="189" spans="2:3" s="66" customFormat="1" ht="18.75" customHeight="1" x14ac:dyDescent="0.15">
      <c r="B189" s="66" t="s">
        <v>318</v>
      </c>
    </row>
    <row r="190" spans="2:3" s="66" customFormat="1" ht="18.75" customHeight="1" x14ac:dyDescent="0.15"/>
    <row r="191" spans="2:3" s="66" customFormat="1" ht="18.75" customHeight="1" x14ac:dyDescent="0.15">
      <c r="B191" s="66" t="s">
        <v>184</v>
      </c>
    </row>
    <row r="192" spans="2:3" s="66" customFormat="1" ht="18.75" customHeight="1" x14ac:dyDescent="0.15">
      <c r="C192" s="66" t="s">
        <v>320</v>
      </c>
    </row>
    <row r="193" spans="2:3" s="66" customFormat="1" ht="18.75" customHeight="1" x14ac:dyDescent="0.15">
      <c r="B193" s="66" t="s">
        <v>321</v>
      </c>
    </row>
    <row r="194" spans="2:3" s="66" customFormat="1" ht="18.75" customHeight="1" x14ac:dyDescent="0.15"/>
    <row r="195" spans="2:3" s="66" customFormat="1" ht="18.75" customHeight="1" x14ac:dyDescent="0.15">
      <c r="B195" s="66" t="s">
        <v>185</v>
      </c>
    </row>
    <row r="196" spans="2:3" s="66" customFormat="1" ht="18.75" customHeight="1" x14ac:dyDescent="0.15">
      <c r="C196" s="66" t="s">
        <v>392</v>
      </c>
    </row>
    <row r="197" spans="2:3" s="66" customFormat="1" ht="18.75" customHeight="1" x14ac:dyDescent="0.15">
      <c r="B197" s="66" t="s">
        <v>393</v>
      </c>
    </row>
    <row r="198" spans="2:3" s="66" customFormat="1" ht="18.75" customHeight="1" x14ac:dyDescent="0.15">
      <c r="B198" s="66" t="s">
        <v>394</v>
      </c>
    </row>
    <row r="199" spans="2:3" s="66" customFormat="1" ht="18.75" customHeight="1" x14ac:dyDescent="0.15"/>
    <row r="200" spans="2:3" s="66" customFormat="1" ht="18.75" customHeight="1" x14ac:dyDescent="0.15">
      <c r="B200" s="66" t="s">
        <v>186</v>
      </c>
    </row>
    <row r="201" spans="2:3" s="66" customFormat="1" ht="18.75" customHeight="1" x14ac:dyDescent="0.15">
      <c r="C201" s="66" t="s">
        <v>395</v>
      </c>
    </row>
    <row r="202" spans="2:3" s="66" customFormat="1" ht="18.75" customHeight="1" x14ac:dyDescent="0.15">
      <c r="B202" s="66" t="s">
        <v>396</v>
      </c>
    </row>
    <row r="203" spans="2:3" s="66" customFormat="1" ht="18.75" customHeight="1" x14ac:dyDescent="0.15"/>
    <row r="204" spans="2:3" s="66" customFormat="1" ht="18.75" customHeight="1" x14ac:dyDescent="0.15">
      <c r="B204" s="66" t="s">
        <v>187</v>
      </c>
    </row>
    <row r="205" spans="2:3" s="66" customFormat="1" ht="18.75" customHeight="1" x14ac:dyDescent="0.15">
      <c r="C205" s="66" t="s">
        <v>193</v>
      </c>
    </row>
    <row r="206" spans="2:3" s="66" customFormat="1" ht="18.75" customHeight="1" x14ac:dyDescent="0.15">
      <c r="B206" s="66" t="s">
        <v>322</v>
      </c>
    </row>
    <row r="207" spans="2:3" s="66" customFormat="1" ht="18.75" customHeight="1" x14ac:dyDescent="0.15"/>
    <row r="208" spans="2:3" s="66" customFormat="1" ht="18.75" customHeight="1" x14ac:dyDescent="0.15">
      <c r="B208" s="66" t="s">
        <v>188</v>
      </c>
    </row>
    <row r="209" spans="2:3" s="66" customFormat="1" ht="18.75" customHeight="1" x14ac:dyDescent="0.15">
      <c r="C209" s="66" t="s">
        <v>189</v>
      </c>
    </row>
    <row r="210" spans="2:3" s="66" customFormat="1" ht="18.75" customHeight="1" x14ac:dyDescent="0.15">
      <c r="B210" s="66" t="s">
        <v>190</v>
      </c>
    </row>
    <row r="211" spans="2:3" s="66" customFormat="1" ht="18.75" customHeight="1" x14ac:dyDescent="0.15"/>
    <row r="212" spans="2:3" s="66" customFormat="1" ht="18.75" customHeight="1" x14ac:dyDescent="0.15">
      <c r="B212" s="66" t="s">
        <v>191</v>
      </c>
    </row>
    <row r="213" spans="2:3" s="66" customFormat="1" ht="18.75" customHeight="1" x14ac:dyDescent="0.15">
      <c r="C213" s="66" t="s">
        <v>323</v>
      </c>
    </row>
    <row r="214" spans="2:3" s="66" customFormat="1" ht="18.75" customHeight="1" x14ac:dyDescent="0.15"/>
    <row r="215" spans="2:3" s="66" customFormat="1" ht="18.75" customHeight="1" x14ac:dyDescent="0.15">
      <c r="B215" s="66" t="s">
        <v>192</v>
      </c>
    </row>
    <row r="216" spans="2:3" s="66" customFormat="1" ht="18.75" customHeight="1" x14ac:dyDescent="0.15">
      <c r="C216" s="66" t="s">
        <v>194</v>
      </c>
    </row>
  </sheetData>
  <sheetProtection sheet="1" objects="1" scenarios="1"/>
  <mergeCells count="155">
    <mergeCell ref="J1:AI1"/>
    <mergeCell ref="L5:P5"/>
    <mergeCell ref="L6:P6"/>
    <mergeCell ref="L7:P7"/>
    <mergeCell ref="Q5:U5"/>
    <mergeCell ref="Q6:U6"/>
    <mergeCell ref="Q7:U7"/>
    <mergeCell ref="AG4:AL5"/>
    <mergeCell ref="AG6:AL6"/>
    <mergeCell ref="AG7:AL7"/>
    <mergeCell ref="AG8:AL8"/>
    <mergeCell ref="C9:C11"/>
    <mergeCell ref="AB4:AF5"/>
    <mergeCell ref="AB6:AF6"/>
    <mergeCell ref="AB7:AF7"/>
    <mergeCell ref="AB8:AF8"/>
    <mergeCell ref="B4:K5"/>
    <mergeCell ref="B6:K6"/>
    <mergeCell ref="V11:AA11"/>
    <mergeCell ref="L10:P10"/>
    <mergeCell ref="V8:AA8"/>
    <mergeCell ref="L4:AA4"/>
    <mergeCell ref="V5:AA5"/>
    <mergeCell ref="V6:AA6"/>
    <mergeCell ref="V10:AA10"/>
    <mergeCell ref="V7:AA7"/>
    <mergeCell ref="Q8:U8"/>
    <mergeCell ref="Q9:U9"/>
    <mergeCell ref="Q10:U10"/>
    <mergeCell ref="AB9:AF9"/>
    <mergeCell ref="AB10:AF10"/>
    <mergeCell ref="C7:K7"/>
    <mergeCell ref="J56:O56"/>
    <mergeCell ref="K60:P60"/>
    <mergeCell ref="C56:H56"/>
    <mergeCell ref="C55:H55"/>
    <mergeCell ref="C49:H49"/>
    <mergeCell ref="D11:K11"/>
    <mergeCell ref="C38:AM39"/>
    <mergeCell ref="S61:X61"/>
    <mergeCell ref="S63:X63"/>
    <mergeCell ref="S60:X60"/>
    <mergeCell ref="C61:H61"/>
    <mergeCell ref="C51:H51"/>
    <mergeCell ref="B12:K12"/>
    <mergeCell ref="Q11:U11"/>
    <mergeCell ref="AB12:AF12"/>
    <mergeCell ref="L11:P11"/>
    <mergeCell ref="L12:P12"/>
    <mergeCell ref="C48:H48"/>
    <mergeCell ref="B18:AM19"/>
    <mergeCell ref="AG11:AL11"/>
    <mergeCell ref="AG12:AL12"/>
    <mergeCell ref="B7:B11"/>
    <mergeCell ref="L8:P8"/>
    <mergeCell ref="C8:K8"/>
    <mergeCell ref="AG110:AL110"/>
    <mergeCell ref="AA74:AE74"/>
    <mergeCell ref="AA60:AE60"/>
    <mergeCell ref="AG74:AL75"/>
    <mergeCell ref="C25:AM26"/>
    <mergeCell ref="J55:O55"/>
    <mergeCell ref="C64:H64"/>
    <mergeCell ref="S81:X81"/>
    <mergeCell ref="S82:X82"/>
    <mergeCell ref="C52:H52"/>
    <mergeCell ref="S64:X64"/>
    <mergeCell ref="C60:H60"/>
    <mergeCell ref="C72:H72"/>
    <mergeCell ref="K61:P61"/>
    <mergeCell ref="K63:P63"/>
    <mergeCell ref="K64:P64"/>
    <mergeCell ref="J69:O69"/>
    <mergeCell ref="J70:O70"/>
    <mergeCell ref="C66:H66"/>
    <mergeCell ref="C63:H63"/>
    <mergeCell ref="S78:X78"/>
    <mergeCell ref="S79:X79"/>
    <mergeCell ref="C98:H98"/>
    <mergeCell ref="Q85:R85"/>
    <mergeCell ref="AG13:AL13"/>
    <mergeCell ref="AG9:AL9"/>
    <mergeCell ref="AG10:AL10"/>
    <mergeCell ref="Z47:AL49"/>
    <mergeCell ref="C32:AM33"/>
    <mergeCell ref="L13:P13"/>
    <mergeCell ref="AB11:AF11"/>
    <mergeCell ref="D10:K10"/>
    <mergeCell ref="C45:AM46"/>
    <mergeCell ref="C36:AM37"/>
    <mergeCell ref="C27:AM28"/>
    <mergeCell ref="C29:AM31"/>
    <mergeCell ref="C42:AM44"/>
    <mergeCell ref="AB13:AF13"/>
    <mergeCell ref="V12:AA12"/>
    <mergeCell ref="V13:AA13"/>
    <mergeCell ref="V9:AA9"/>
    <mergeCell ref="Q12:U12"/>
    <mergeCell ref="Q13:U13"/>
    <mergeCell ref="C13:K13"/>
    <mergeCell ref="D9:K9"/>
    <mergeCell ref="L9:P9"/>
    <mergeCell ref="C67:H67"/>
    <mergeCell ref="C69:H69"/>
    <mergeCell ref="C70:H70"/>
    <mergeCell ref="C90:H90"/>
    <mergeCell ref="K79:P79"/>
    <mergeCell ref="C73:H73"/>
    <mergeCell ref="K78:P78"/>
    <mergeCell ref="C76:H77"/>
    <mergeCell ref="C75:H75"/>
    <mergeCell ref="K89:P89"/>
    <mergeCell ref="C86:H86"/>
    <mergeCell ref="C87:H87"/>
    <mergeCell ref="C89:H89"/>
    <mergeCell ref="K86:P86"/>
    <mergeCell ref="K93:P93"/>
    <mergeCell ref="C92:H92"/>
    <mergeCell ref="C93:H93"/>
    <mergeCell ref="K92:P92"/>
    <mergeCell ref="K121:P121"/>
    <mergeCell ref="S118:X118"/>
    <mergeCell ref="S92:X92"/>
    <mergeCell ref="K81:P81"/>
    <mergeCell ref="K82:P82"/>
    <mergeCell ref="K90:P90"/>
    <mergeCell ref="S110:X110"/>
    <mergeCell ref="S89:X89"/>
    <mergeCell ref="S90:X90"/>
    <mergeCell ref="K85:P85"/>
    <mergeCell ref="S93:X93"/>
    <mergeCell ref="K110:P110"/>
    <mergeCell ref="K122:P122"/>
    <mergeCell ref="S121:X121"/>
    <mergeCell ref="S122:X122"/>
    <mergeCell ref="K119:P119"/>
    <mergeCell ref="S119:X119"/>
    <mergeCell ref="C95:H95"/>
    <mergeCell ref="K113:P113"/>
    <mergeCell ref="S113:X113"/>
    <mergeCell ref="C107:H107"/>
    <mergeCell ref="C108:H109"/>
    <mergeCell ref="K118:P118"/>
    <mergeCell ref="C104:H104"/>
    <mergeCell ref="C105:H105"/>
    <mergeCell ref="C101:H101"/>
    <mergeCell ref="C102:H102"/>
    <mergeCell ref="C99:H99"/>
    <mergeCell ref="C96:H96"/>
    <mergeCell ref="S111:X111"/>
    <mergeCell ref="S114:X114"/>
    <mergeCell ref="K114:P114"/>
    <mergeCell ref="K111:P111"/>
    <mergeCell ref="J101:O101"/>
    <mergeCell ref="J102:O102"/>
  </mergeCells>
  <phoneticPr fontId="4"/>
  <dataValidations count="1">
    <dataValidation imeMode="on" allowBlank="1" showInputMessage="1" showErrorMessage="1" sqref="J1:AI1 B18:AM19"/>
  </dataValidations>
  <pageMargins left="0.23622047244094491" right="0.23622047244094491" top="0.19685039370078741" bottom="0.19685039370078741" header="0.31496062992125984" footer="0.31496062992125984"/>
  <pageSetup paperSize="9" scale="82" fitToHeight="0" orientation="portrait" r:id="rId1"/>
  <headerFooter alignWithMargins="0">
    <oddFooter>&amp;C&amp;9&amp;P</oddFooter>
  </headerFooter>
  <rowBreaks count="1" manualBreakCount="1">
    <brk id="46" max="3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F49"/>
  <sheetViews>
    <sheetView zoomScale="80" zoomScaleNormal="80" zoomScaleSheetLayoutView="80" workbookViewId="0">
      <pane xSplit="2" ySplit="4" topLeftCell="C5" activePane="bottomRight" state="frozen"/>
      <selection activeCell="A3" sqref="A3"/>
      <selection pane="topRight" activeCell="A3" sqref="A3"/>
      <selection pane="bottomLeft" activeCell="A3" sqref="A3"/>
      <selection pane="bottomRight" activeCell="C5" sqref="C5"/>
    </sheetView>
  </sheetViews>
  <sheetFormatPr defaultColWidth="10.625" defaultRowHeight="15" customHeight="1" x14ac:dyDescent="0.15"/>
  <cols>
    <col min="1" max="1" width="5.625" style="264" customWidth="1"/>
    <col min="2" max="2" width="22.5" style="265" customWidth="1"/>
    <col min="3" max="3" width="10.625" style="266" customWidth="1"/>
    <col min="4" max="6" width="10.875" style="266" bestFit="1" customWidth="1"/>
    <col min="7" max="7" width="11.125" style="266" bestFit="1" customWidth="1"/>
    <col min="8" max="8" width="10.875" style="266" bestFit="1" customWidth="1"/>
    <col min="9" max="9" width="11.125" style="266" bestFit="1" customWidth="1"/>
    <col min="10" max="12" width="10.875" style="266" bestFit="1" customWidth="1"/>
    <col min="13" max="13" width="11.125" style="266" bestFit="1" customWidth="1"/>
    <col min="14" max="16" width="10.875" style="266" bestFit="1" customWidth="1"/>
    <col min="17" max="21" width="11.125" style="266" bestFit="1" customWidth="1"/>
    <col min="22" max="23" width="10.875" style="266" bestFit="1" customWidth="1"/>
    <col min="24" max="24" width="12.25" style="266" bestFit="1" customWidth="1"/>
    <col min="25" max="25" width="11" style="266" bestFit="1" customWidth="1"/>
    <col min="26" max="27" width="10.75" style="266" bestFit="1" customWidth="1"/>
    <col min="28" max="28" width="11.125" style="266" bestFit="1" customWidth="1"/>
    <col min="29" max="30" width="10.875" style="266" bestFit="1" customWidth="1"/>
    <col min="31" max="31" width="11.125" style="266" bestFit="1" customWidth="1"/>
    <col min="32" max="32" width="10.875" style="266" bestFit="1" customWidth="1"/>
    <col min="33" max="33" width="11.125" style="266" bestFit="1" customWidth="1"/>
    <col min="34" max="36" width="10.875" style="266" bestFit="1" customWidth="1"/>
    <col min="37" max="38" width="11.125" style="266" bestFit="1" customWidth="1"/>
    <col min="39" max="39" width="20.625" style="266" bestFit="1" customWidth="1"/>
    <col min="40" max="40" width="13.625" style="266" customWidth="1"/>
    <col min="41" max="45" width="13.625" style="301" customWidth="1"/>
    <col min="46" max="53" width="13.625" style="266" customWidth="1"/>
    <col min="54" max="16384" width="10.625" style="266"/>
  </cols>
  <sheetData>
    <row r="1" spans="1:58" ht="24.95" customHeight="1" x14ac:dyDescent="0.15">
      <c r="A1" s="264" t="s">
        <v>459</v>
      </c>
    </row>
    <row r="2" spans="1:58" ht="15" customHeight="1" x14ac:dyDescent="0.15">
      <c r="A2" s="264" t="s">
        <v>490</v>
      </c>
    </row>
    <row r="3" spans="1:58" s="273" customFormat="1" ht="15" customHeight="1" x14ac:dyDescent="0.15">
      <c r="A3" s="268" t="s">
        <v>489</v>
      </c>
      <c r="B3" s="302"/>
      <c r="C3" s="270" t="s">
        <v>2</v>
      </c>
      <c r="D3" s="271" t="s">
        <v>3</v>
      </c>
      <c r="E3" s="271" t="s">
        <v>4</v>
      </c>
      <c r="F3" s="271" t="s">
        <v>5</v>
      </c>
      <c r="G3" s="271" t="s">
        <v>6</v>
      </c>
      <c r="H3" s="271" t="s">
        <v>7</v>
      </c>
      <c r="I3" s="271" t="s">
        <v>8</v>
      </c>
      <c r="J3" s="271" t="s">
        <v>9</v>
      </c>
      <c r="K3" s="271" t="s">
        <v>10</v>
      </c>
      <c r="L3" s="271" t="s">
        <v>335</v>
      </c>
      <c r="M3" s="271" t="s">
        <v>336</v>
      </c>
      <c r="N3" s="271" t="s">
        <v>337</v>
      </c>
      <c r="O3" s="271" t="s">
        <v>338</v>
      </c>
      <c r="P3" s="271" t="s">
        <v>339</v>
      </c>
      <c r="Q3" s="271" t="s">
        <v>340</v>
      </c>
      <c r="R3" s="271" t="s">
        <v>341</v>
      </c>
      <c r="S3" s="271" t="s">
        <v>342</v>
      </c>
      <c r="T3" s="271" t="s">
        <v>343</v>
      </c>
      <c r="U3" s="271" t="s">
        <v>344</v>
      </c>
      <c r="V3" s="271" t="s">
        <v>345</v>
      </c>
      <c r="W3" s="271" t="s">
        <v>346</v>
      </c>
      <c r="X3" s="271" t="s">
        <v>347</v>
      </c>
      <c r="Y3" s="271" t="s">
        <v>348</v>
      </c>
      <c r="Z3" s="271" t="s">
        <v>349</v>
      </c>
      <c r="AA3" s="271" t="s">
        <v>350</v>
      </c>
      <c r="AB3" s="271" t="s">
        <v>351</v>
      </c>
      <c r="AC3" s="271" t="s">
        <v>352</v>
      </c>
      <c r="AD3" s="271" t="s">
        <v>353</v>
      </c>
      <c r="AE3" s="271" t="s">
        <v>354</v>
      </c>
      <c r="AF3" s="271" t="s">
        <v>355</v>
      </c>
      <c r="AG3" s="271" t="s">
        <v>356</v>
      </c>
      <c r="AH3" s="271" t="s">
        <v>357</v>
      </c>
      <c r="AI3" s="271" t="s">
        <v>358</v>
      </c>
      <c r="AJ3" s="271" t="s">
        <v>359</v>
      </c>
      <c r="AK3" s="271" t="s">
        <v>360</v>
      </c>
      <c r="AL3" s="271" t="s">
        <v>361</v>
      </c>
      <c r="AM3" s="303" t="s">
        <v>362</v>
      </c>
      <c r="AN3" s="270" t="s">
        <v>363</v>
      </c>
      <c r="AO3" s="271" t="s">
        <v>364</v>
      </c>
      <c r="AP3" s="271" t="s">
        <v>365</v>
      </c>
      <c r="AQ3" s="271" t="s">
        <v>366</v>
      </c>
      <c r="AR3" s="271" t="s">
        <v>367</v>
      </c>
      <c r="AS3" s="271" t="s">
        <v>368</v>
      </c>
      <c r="AT3" s="270" t="s">
        <v>369</v>
      </c>
      <c r="AU3" s="303" t="s">
        <v>370</v>
      </c>
      <c r="AV3" s="303" t="s">
        <v>371</v>
      </c>
      <c r="AW3" s="303" t="s">
        <v>508</v>
      </c>
      <c r="AX3" s="303" t="s">
        <v>509</v>
      </c>
      <c r="AY3" s="303" t="s">
        <v>510</v>
      </c>
      <c r="AZ3" s="303" t="s">
        <v>372</v>
      </c>
      <c r="BA3" s="303">
        <v>51</v>
      </c>
      <c r="BC3" s="303"/>
      <c r="BD3" s="303"/>
      <c r="BE3" s="303"/>
      <c r="BF3" s="303"/>
    </row>
    <row r="4" spans="1:58" s="278" customFormat="1" ht="39.950000000000003" customHeight="1" x14ac:dyDescent="0.15">
      <c r="A4" s="274" t="s">
        <v>405</v>
      </c>
      <c r="B4" s="304"/>
      <c r="C4" s="276" t="s">
        <v>460</v>
      </c>
      <c r="D4" s="277" t="s">
        <v>406</v>
      </c>
      <c r="E4" s="277" t="s">
        <v>461</v>
      </c>
      <c r="F4" s="277" t="s">
        <v>524</v>
      </c>
      <c r="G4" s="277" t="s">
        <v>462</v>
      </c>
      <c r="H4" s="277" t="s">
        <v>463</v>
      </c>
      <c r="I4" s="277" t="s">
        <v>464</v>
      </c>
      <c r="J4" s="277" t="s">
        <v>465</v>
      </c>
      <c r="K4" s="277" t="s">
        <v>466</v>
      </c>
      <c r="L4" s="277" t="s">
        <v>517</v>
      </c>
      <c r="M4" s="277" t="s">
        <v>518</v>
      </c>
      <c r="N4" s="277" t="s">
        <v>519</v>
      </c>
      <c r="O4" s="277" t="s">
        <v>520</v>
      </c>
      <c r="P4" s="277" t="s">
        <v>521</v>
      </c>
      <c r="Q4" s="277" t="s">
        <v>525</v>
      </c>
      <c r="R4" s="277" t="s">
        <v>467</v>
      </c>
      <c r="S4" s="277" t="s">
        <v>468</v>
      </c>
      <c r="T4" s="277" t="s">
        <v>469</v>
      </c>
      <c r="U4" s="277" t="s">
        <v>470</v>
      </c>
      <c r="V4" s="277" t="s">
        <v>471</v>
      </c>
      <c r="W4" s="277" t="s">
        <v>472</v>
      </c>
      <c r="X4" s="277" t="s">
        <v>526</v>
      </c>
      <c r="Y4" s="277" t="s">
        <v>407</v>
      </c>
      <c r="Z4" s="277" t="s">
        <v>473</v>
      </c>
      <c r="AA4" s="277" t="s">
        <v>474</v>
      </c>
      <c r="AB4" s="277" t="s">
        <v>475</v>
      </c>
      <c r="AC4" s="277" t="s">
        <v>476</v>
      </c>
      <c r="AD4" s="277" t="s">
        <v>477</v>
      </c>
      <c r="AE4" s="277" t="s">
        <v>478</v>
      </c>
      <c r="AF4" s="277" t="s">
        <v>479</v>
      </c>
      <c r="AG4" s="277" t="s">
        <v>480</v>
      </c>
      <c r="AH4" s="277" t="s">
        <v>481</v>
      </c>
      <c r="AI4" s="277" t="s">
        <v>482</v>
      </c>
      <c r="AJ4" s="277" t="s">
        <v>483</v>
      </c>
      <c r="AK4" s="277" t="s">
        <v>484</v>
      </c>
      <c r="AL4" s="277" t="s">
        <v>408</v>
      </c>
      <c r="AM4" s="305" t="s">
        <v>409</v>
      </c>
      <c r="AN4" s="276" t="s">
        <v>417</v>
      </c>
      <c r="AO4" s="306" t="s">
        <v>418</v>
      </c>
      <c r="AP4" s="306" t="s">
        <v>419</v>
      </c>
      <c r="AQ4" s="306" t="s">
        <v>420</v>
      </c>
      <c r="AR4" s="306" t="s">
        <v>421</v>
      </c>
      <c r="AS4" s="306" t="s">
        <v>422</v>
      </c>
      <c r="AT4" s="276" t="s">
        <v>423</v>
      </c>
      <c r="AU4" s="305" t="s">
        <v>424</v>
      </c>
      <c r="AV4" s="305" t="s">
        <v>425</v>
      </c>
      <c r="AW4" s="305" t="s">
        <v>426</v>
      </c>
      <c r="AX4" s="305" t="s">
        <v>427</v>
      </c>
      <c r="AY4" s="305" t="s">
        <v>428</v>
      </c>
      <c r="AZ4" s="305" t="s">
        <v>429</v>
      </c>
      <c r="BA4" s="305" t="s">
        <v>416</v>
      </c>
      <c r="BC4" s="305" t="s">
        <v>430</v>
      </c>
      <c r="BD4" s="305" t="s">
        <v>431</v>
      </c>
      <c r="BE4" s="305" t="s">
        <v>432</v>
      </c>
      <c r="BF4" s="305" t="s">
        <v>451</v>
      </c>
    </row>
    <row r="5" spans="1:58" ht="15" customHeight="1" x14ac:dyDescent="0.15">
      <c r="A5" s="307" t="s">
        <v>2</v>
      </c>
      <c r="B5" s="308" t="s">
        <v>460</v>
      </c>
      <c r="C5" s="309">
        <v>10935635</v>
      </c>
      <c r="D5" s="310">
        <v>19296030</v>
      </c>
      <c r="E5" s="310">
        <v>49388</v>
      </c>
      <c r="F5" s="310">
        <v>0</v>
      </c>
      <c r="G5" s="310">
        <v>0</v>
      </c>
      <c r="H5" s="310">
        <v>41994449</v>
      </c>
      <c r="I5" s="310">
        <v>81781</v>
      </c>
      <c r="J5" s="310">
        <v>27418</v>
      </c>
      <c r="K5" s="310">
        <v>154496</v>
      </c>
      <c r="L5" s="310">
        <v>0</v>
      </c>
      <c r="M5" s="310">
        <v>359</v>
      </c>
      <c r="N5" s="310">
        <v>0</v>
      </c>
      <c r="O5" s="310">
        <v>112</v>
      </c>
      <c r="P5" s="310">
        <v>0</v>
      </c>
      <c r="Q5" s="310">
        <v>0</v>
      </c>
      <c r="R5" s="310">
        <v>0</v>
      </c>
      <c r="S5" s="310">
        <v>0</v>
      </c>
      <c r="T5" s="310">
        <v>0</v>
      </c>
      <c r="U5" s="310">
        <v>0</v>
      </c>
      <c r="V5" s="310">
        <v>348210</v>
      </c>
      <c r="W5" s="310">
        <v>2012769</v>
      </c>
      <c r="X5" s="310">
        <v>0</v>
      </c>
      <c r="Y5" s="310">
        <v>0</v>
      </c>
      <c r="Z5" s="310">
        <v>109676</v>
      </c>
      <c r="AA5" s="310">
        <v>0</v>
      </c>
      <c r="AB5" s="310">
        <v>1800</v>
      </c>
      <c r="AC5" s="310">
        <v>4451</v>
      </c>
      <c r="AD5" s="310">
        <v>0</v>
      </c>
      <c r="AE5" s="310">
        <v>5384</v>
      </c>
      <c r="AF5" s="310">
        <v>595742</v>
      </c>
      <c r="AG5" s="310">
        <v>1313808</v>
      </c>
      <c r="AH5" s="310">
        <v>91144</v>
      </c>
      <c r="AI5" s="310">
        <v>7385</v>
      </c>
      <c r="AJ5" s="310">
        <v>4774647</v>
      </c>
      <c r="AK5" s="310">
        <v>0</v>
      </c>
      <c r="AL5" s="310">
        <v>0</v>
      </c>
      <c r="AM5" s="311">
        <v>81804684</v>
      </c>
      <c r="AN5" s="309">
        <v>434492</v>
      </c>
      <c r="AO5" s="310">
        <v>27097178</v>
      </c>
      <c r="AP5" s="310">
        <v>0</v>
      </c>
      <c r="AQ5" s="310">
        <v>0</v>
      </c>
      <c r="AR5" s="310">
        <v>653504</v>
      </c>
      <c r="AS5" s="310">
        <v>-3146195</v>
      </c>
      <c r="AT5" s="309">
        <v>25038979</v>
      </c>
      <c r="AU5" s="311">
        <v>106843663</v>
      </c>
      <c r="AV5" s="311">
        <v>71073197</v>
      </c>
      <c r="AW5" s="311">
        <v>96112176</v>
      </c>
      <c r="AX5" s="311">
        <v>177916860</v>
      </c>
      <c r="AY5" s="311">
        <v>-39019209</v>
      </c>
      <c r="AZ5" s="311">
        <v>57092967</v>
      </c>
      <c r="BA5" s="311">
        <v>138897651</v>
      </c>
      <c r="BC5" s="406">
        <v>0.36519909</v>
      </c>
      <c r="BD5" s="406">
        <v>0.63480091000000005</v>
      </c>
      <c r="BE5" s="409">
        <v>1.0555484152322743E-2</v>
      </c>
      <c r="BF5" s="409">
        <v>0</v>
      </c>
    </row>
    <row r="6" spans="1:58" ht="15" customHeight="1" x14ac:dyDescent="0.15">
      <c r="A6" s="312" t="s">
        <v>3</v>
      </c>
      <c r="B6" s="313" t="s">
        <v>491</v>
      </c>
      <c r="C6" s="309">
        <v>2176005</v>
      </c>
      <c r="D6" s="310">
        <v>6831280</v>
      </c>
      <c r="E6" s="310">
        <v>779</v>
      </c>
      <c r="F6" s="310">
        <v>0</v>
      </c>
      <c r="G6" s="310">
        <v>0</v>
      </c>
      <c r="H6" s="310">
        <v>112094453</v>
      </c>
      <c r="I6" s="310">
        <v>6794</v>
      </c>
      <c r="J6" s="310">
        <v>0</v>
      </c>
      <c r="K6" s="310">
        <v>4592</v>
      </c>
      <c r="L6" s="310">
        <v>0</v>
      </c>
      <c r="M6" s="310">
        <v>2</v>
      </c>
      <c r="N6" s="310">
        <v>0</v>
      </c>
      <c r="O6" s="310">
        <v>0</v>
      </c>
      <c r="P6" s="310">
        <v>0</v>
      </c>
      <c r="Q6" s="310">
        <v>0</v>
      </c>
      <c r="R6" s="310">
        <v>0</v>
      </c>
      <c r="S6" s="310">
        <v>0</v>
      </c>
      <c r="T6" s="310">
        <v>0</v>
      </c>
      <c r="U6" s="310">
        <v>0</v>
      </c>
      <c r="V6" s="310">
        <v>5196</v>
      </c>
      <c r="W6" s="310">
        <v>0</v>
      </c>
      <c r="X6" s="310">
        <v>0</v>
      </c>
      <c r="Y6" s="310">
        <v>0</v>
      </c>
      <c r="Z6" s="310">
        <v>0</v>
      </c>
      <c r="AA6" s="310">
        <v>0</v>
      </c>
      <c r="AB6" s="310">
        <v>0</v>
      </c>
      <c r="AC6" s="310">
        <v>558</v>
      </c>
      <c r="AD6" s="310">
        <v>0</v>
      </c>
      <c r="AE6" s="310">
        <v>469</v>
      </c>
      <c r="AF6" s="310">
        <v>229533</v>
      </c>
      <c r="AG6" s="310">
        <v>204849</v>
      </c>
      <c r="AH6" s="310">
        <v>0</v>
      </c>
      <c r="AI6" s="310">
        <v>0</v>
      </c>
      <c r="AJ6" s="310">
        <v>1018385</v>
      </c>
      <c r="AK6" s="310">
        <v>0</v>
      </c>
      <c r="AL6" s="310">
        <v>0</v>
      </c>
      <c r="AM6" s="311">
        <v>122572895</v>
      </c>
      <c r="AN6" s="309">
        <v>0</v>
      </c>
      <c r="AO6" s="310">
        <v>2133820</v>
      </c>
      <c r="AP6" s="310">
        <v>0</v>
      </c>
      <c r="AQ6" s="310">
        <v>0</v>
      </c>
      <c r="AR6" s="310">
        <v>4511933</v>
      </c>
      <c r="AS6" s="310">
        <v>-1125999</v>
      </c>
      <c r="AT6" s="309">
        <v>5519754</v>
      </c>
      <c r="AU6" s="311">
        <v>128092649</v>
      </c>
      <c r="AV6" s="311">
        <v>54433257</v>
      </c>
      <c r="AW6" s="311">
        <v>59953011</v>
      </c>
      <c r="AX6" s="311">
        <v>182525906</v>
      </c>
      <c r="AY6" s="311">
        <v>-33001614</v>
      </c>
      <c r="AZ6" s="311">
        <v>26951397</v>
      </c>
      <c r="BA6" s="311">
        <v>149524292</v>
      </c>
      <c r="BC6" s="407">
        <v>0.25763862999999998</v>
      </c>
      <c r="BD6" s="407">
        <v>0.74236137000000002</v>
      </c>
      <c r="BE6" s="410">
        <v>8.3121213559247085E-4</v>
      </c>
      <c r="BF6" s="410">
        <v>0</v>
      </c>
    </row>
    <row r="7" spans="1:58" ht="15" customHeight="1" x14ac:dyDescent="0.15">
      <c r="A7" s="312" t="s">
        <v>4</v>
      </c>
      <c r="B7" s="313" t="s">
        <v>492</v>
      </c>
      <c r="C7" s="309">
        <v>24471</v>
      </c>
      <c r="D7" s="310">
        <v>0</v>
      </c>
      <c r="E7" s="310">
        <v>5519344</v>
      </c>
      <c r="F7" s="310">
        <v>3855</v>
      </c>
      <c r="G7" s="310">
        <v>654</v>
      </c>
      <c r="H7" s="310">
        <v>148029</v>
      </c>
      <c r="I7" s="310">
        <v>50</v>
      </c>
      <c r="J7" s="310">
        <v>12038459</v>
      </c>
      <c r="K7" s="310">
        <v>2332</v>
      </c>
      <c r="L7" s="310">
        <v>0</v>
      </c>
      <c r="M7" s="310">
        <v>1</v>
      </c>
      <c r="N7" s="310">
        <v>43</v>
      </c>
      <c r="O7" s="310">
        <v>0</v>
      </c>
      <c r="P7" s="310">
        <v>0</v>
      </c>
      <c r="Q7" s="310">
        <v>0</v>
      </c>
      <c r="R7" s="310">
        <v>0</v>
      </c>
      <c r="S7" s="310">
        <v>0</v>
      </c>
      <c r="T7" s="310">
        <v>0</v>
      </c>
      <c r="U7" s="310">
        <v>376</v>
      </c>
      <c r="V7" s="310">
        <v>6610</v>
      </c>
      <c r="W7" s="310">
        <v>72639</v>
      </c>
      <c r="X7" s="310">
        <v>0</v>
      </c>
      <c r="Y7" s="310">
        <v>0</v>
      </c>
      <c r="Z7" s="310">
        <v>0</v>
      </c>
      <c r="AA7" s="310">
        <v>0</v>
      </c>
      <c r="AB7" s="310">
        <v>0</v>
      </c>
      <c r="AC7" s="310">
        <v>0</v>
      </c>
      <c r="AD7" s="310">
        <v>0</v>
      </c>
      <c r="AE7" s="310">
        <v>695</v>
      </c>
      <c r="AF7" s="310">
        <v>18438</v>
      </c>
      <c r="AG7" s="310">
        <v>40925</v>
      </c>
      <c r="AH7" s="310">
        <v>0</v>
      </c>
      <c r="AI7" s="310">
        <v>0</v>
      </c>
      <c r="AJ7" s="310">
        <v>357344</v>
      </c>
      <c r="AK7" s="310">
        <v>0</v>
      </c>
      <c r="AL7" s="310">
        <v>0</v>
      </c>
      <c r="AM7" s="311">
        <v>18234265</v>
      </c>
      <c r="AN7" s="309">
        <v>26811</v>
      </c>
      <c r="AO7" s="310">
        <v>2087224</v>
      </c>
      <c r="AP7" s="310">
        <v>0</v>
      </c>
      <c r="AQ7" s="310">
        <v>0</v>
      </c>
      <c r="AR7" s="310">
        <v>0</v>
      </c>
      <c r="AS7" s="310">
        <v>13008235</v>
      </c>
      <c r="AT7" s="309">
        <v>15122270</v>
      </c>
      <c r="AU7" s="311">
        <v>33356535</v>
      </c>
      <c r="AV7" s="311">
        <v>12834507</v>
      </c>
      <c r="AW7" s="311">
        <v>27956777</v>
      </c>
      <c r="AX7" s="311">
        <v>46191042</v>
      </c>
      <c r="AY7" s="311">
        <v>-5803806</v>
      </c>
      <c r="AZ7" s="311">
        <v>22152971</v>
      </c>
      <c r="BA7" s="311">
        <v>40387236</v>
      </c>
      <c r="BC7" s="407">
        <v>0.17399307</v>
      </c>
      <c r="BD7" s="407">
        <v>0.82600693000000003</v>
      </c>
      <c r="BE7" s="410">
        <v>8.1306104474597636E-4</v>
      </c>
      <c r="BF7" s="410">
        <v>0</v>
      </c>
    </row>
    <row r="8" spans="1:58" ht="15" customHeight="1" x14ac:dyDescent="0.15">
      <c r="A8" s="312" t="s">
        <v>5</v>
      </c>
      <c r="B8" s="313" t="s">
        <v>516</v>
      </c>
      <c r="C8" s="309">
        <v>0</v>
      </c>
      <c r="D8" s="310">
        <v>0</v>
      </c>
      <c r="E8" s="310">
        <v>0</v>
      </c>
      <c r="F8" s="310">
        <v>933470</v>
      </c>
      <c r="G8" s="310">
        <v>0</v>
      </c>
      <c r="H8" s="310">
        <v>25242680</v>
      </c>
      <c r="I8" s="310">
        <v>5</v>
      </c>
      <c r="J8" s="310">
        <v>0</v>
      </c>
      <c r="K8" s="310">
        <v>5386</v>
      </c>
      <c r="L8" s="310">
        <v>0</v>
      </c>
      <c r="M8" s="310">
        <v>0</v>
      </c>
      <c r="N8" s="310">
        <v>0</v>
      </c>
      <c r="O8" s="310">
        <v>0</v>
      </c>
      <c r="P8" s="310">
        <v>0</v>
      </c>
      <c r="Q8" s="310">
        <v>0</v>
      </c>
      <c r="R8" s="310">
        <v>0</v>
      </c>
      <c r="S8" s="310">
        <v>0</v>
      </c>
      <c r="T8" s="310">
        <v>0</v>
      </c>
      <c r="U8" s="310">
        <v>0</v>
      </c>
      <c r="V8" s="310">
        <v>305922</v>
      </c>
      <c r="W8" s="310">
        <v>0</v>
      </c>
      <c r="X8" s="310">
        <v>0</v>
      </c>
      <c r="Y8" s="310">
        <v>0</v>
      </c>
      <c r="Z8" s="310">
        <v>0</v>
      </c>
      <c r="AA8" s="310">
        <v>0</v>
      </c>
      <c r="AB8" s="310">
        <v>0</v>
      </c>
      <c r="AC8" s="310">
        <v>516</v>
      </c>
      <c r="AD8" s="310">
        <v>0</v>
      </c>
      <c r="AE8" s="310">
        <v>1093</v>
      </c>
      <c r="AF8" s="310">
        <v>19958</v>
      </c>
      <c r="AG8" s="310">
        <v>357022</v>
      </c>
      <c r="AH8" s="310">
        <v>0</v>
      </c>
      <c r="AI8" s="310">
        <v>0</v>
      </c>
      <c r="AJ8" s="310">
        <v>1281924</v>
      </c>
      <c r="AK8" s="310">
        <v>0</v>
      </c>
      <c r="AL8" s="310">
        <v>0</v>
      </c>
      <c r="AM8" s="311">
        <v>28147976</v>
      </c>
      <c r="AN8" s="309">
        <v>125162</v>
      </c>
      <c r="AO8" s="310">
        <v>2655625</v>
      </c>
      <c r="AP8" s="310">
        <v>0</v>
      </c>
      <c r="AQ8" s="310">
        <v>0</v>
      </c>
      <c r="AR8" s="310">
        <v>0</v>
      </c>
      <c r="AS8" s="310">
        <v>110144</v>
      </c>
      <c r="AT8" s="309">
        <v>2890931</v>
      </c>
      <c r="AU8" s="311">
        <v>31038907</v>
      </c>
      <c r="AV8" s="311">
        <v>19092812</v>
      </c>
      <c r="AW8" s="311">
        <v>21983743</v>
      </c>
      <c r="AX8" s="311">
        <v>50131719</v>
      </c>
      <c r="AY8" s="311">
        <v>-10802240</v>
      </c>
      <c r="AZ8" s="311">
        <v>11181503</v>
      </c>
      <c r="BA8" s="311">
        <v>39329479</v>
      </c>
      <c r="BC8" s="407">
        <v>0.34802255999999998</v>
      </c>
      <c r="BD8" s="407">
        <v>0.65197744000000002</v>
      </c>
      <c r="BE8" s="410">
        <v>1.0344770072371406E-3</v>
      </c>
      <c r="BF8" s="410">
        <v>0</v>
      </c>
    </row>
    <row r="9" spans="1:58" ht="15" customHeight="1" x14ac:dyDescent="0.15">
      <c r="A9" s="312" t="s">
        <v>6</v>
      </c>
      <c r="B9" s="313" t="s">
        <v>493</v>
      </c>
      <c r="C9" s="309">
        <v>0</v>
      </c>
      <c r="D9" s="310">
        <v>5496</v>
      </c>
      <c r="E9" s="310">
        <v>15873</v>
      </c>
      <c r="F9" s="310">
        <v>0</v>
      </c>
      <c r="G9" s="310">
        <v>38280</v>
      </c>
      <c r="H9" s="310">
        <v>103509</v>
      </c>
      <c r="I9" s="310">
        <v>5081</v>
      </c>
      <c r="J9" s="310">
        <v>614540</v>
      </c>
      <c r="K9" s="310">
        <v>621943</v>
      </c>
      <c r="L9" s="310">
        <v>1001022</v>
      </c>
      <c r="M9" s="310">
        <v>10148448</v>
      </c>
      <c r="N9" s="310">
        <v>216291</v>
      </c>
      <c r="O9" s="310">
        <v>788396</v>
      </c>
      <c r="P9" s="310">
        <v>30699</v>
      </c>
      <c r="Q9" s="310">
        <v>35722</v>
      </c>
      <c r="R9" s="310">
        <v>43858</v>
      </c>
      <c r="S9" s="310">
        <v>3024</v>
      </c>
      <c r="T9" s="310">
        <v>1077</v>
      </c>
      <c r="U9" s="310">
        <v>36118</v>
      </c>
      <c r="V9" s="310">
        <v>30312</v>
      </c>
      <c r="W9" s="310">
        <v>13972991</v>
      </c>
      <c r="X9" s="310">
        <v>9025907</v>
      </c>
      <c r="Y9" s="310">
        <v>126</v>
      </c>
      <c r="Z9" s="310">
        <v>2234</v>
      </c>
      <c r="AA9" s="310">
        <v>216</v>
      </c>
      <c r="AB9" s="310">
        <v>356</v>
      </c>
      <c r="AC9" s="310">
        <v>2357</v>
      </c>
      <c r="AD9" s="310">
        <v>74</v>
      </c>
      <c r="AE9" s="310">
        <v>1987</v>
      </c>
      <c r="AF9" s="310">
        <v>11351</v>
      </c>
      <c r="AG9" s="310">
        <v>5885</v>
      </c>
      <c r="AH9" s="310">
        <v>2638</v>
      </c>
      <c r="AI9" s="310">
        <v>5847</v>
      </c>
      <c r="AJ9" s="310">
        <v>15262</v>
      </c>
      <c r="AK9" s="310">
        <v>0</v>
      </c>
      <c r="AL9" s="310">
        <v>10425</v>
      </c>
      <c r="AM9" s="311">
        <v>36797345</v>
      </c>
      <c r="AN9" s="309">
        <v>-46273</v>
      </c>
      <c r="AO9" s="310">
        <v>-55404</v>
      </c>
      <c r="AP9" s="310">
        <v>0</v>
      </c>
      <c r="AQ9" s="310">
        <v>0</v>
      </c>
      <c r="AR9" s="310">
        <v>-91631</v>
      </c>
      <c r="AS9" s="310">
        <v>-83216</v>
      </c>
      <c r="AT9" s="309">
        <v>-276524</v>
      </c>
      <c r="AU9" s="311">
        <v>36520821</v>
      </c>
      <c r="AV9" s="311">
        <v>7841290</v>
      </c>
      <c r="AW9" s="311">
        <v>7564766</v>
      </c>
      <c r="AX9" s="311">
        <v>44362111</v>
      </c>
      <c r="AY9" s="311">
        <v>-21370706</v>
      </c>
      <c r="AZ9" s="311">
        <v>-13805940</v>
      </c>
      <c r="BA9" s="311">
        <v>22991405</v>
      </c>
      <c r="BC9" s="407">
        <v>0.58516499</v>
      </c>
      <c r="BD9" s="407">
        <v>0.41483501</v>
      </c>
      <c r="BE9" s="410">
        <v>-2.1582175235195682E-5</v>
      </c>
      <c r="BF9" s="410">
        <v>0</v>
      </c>
    </row>
    <row r="10" spans="1:58" ht="15" customHeight="1" x14ac:dyDescent="0.15">
      <c r="A10" s="312" t="s">
        <v>7</v>
      </c>
      <c r="B10" s="313" t="s">
        <v>494</v>
      </c>
      <c r="C10" s="309">
        <v>1919312</v>
      </c>
      <c r="D10" s="310">
        <v>60789604</v>
      </c>
      <c r="E10" s="310">
        <v>604065</v>
      </c>
      <c r="F10" s="310">
        <v>2848355</v>
      </c>
      <c r="G10" s="310">
        <v>0</v>
      </c>
      <c r="H10" s="310">
        <v>64835063</v>
      </c>
      <c r="I10" s="310">
        <v>22902</v>
      </c>
      <c r="J10" s="310">
        <v>237172</v>
      </c>
      <c r="K10" s="310">
        <v>418828</v>
      </c>
      <c r="L10" s="310">
        <v>2</v>
      </c>
      <c r="M10" s="310">
        <v>26827</v>
      </c>
      <c r="N10" s="310">
        <v>446</v>
      </c>
      <c r="O10" s="310">
        <v>0</v>
      </c>
      <c r="P10" s="310">
        <v>0</v>
      </c>
      <c r="Q10" s="310">
        <v>0</v>
      </c>
      <c r="R10" s="310">
        <v>0</v>
      </c>
      <c r="S10" s="310">
        <v>0</v>
      </c>
      <c r="T10" s="310">
        <v>0</v>
      </c>
      <c r="U10" s="310">
        <v>0</v>
      </c>
      <c r="V10" s="310">
        <v>58006</v>
      </c>
      <c r="W10" s="310">
        <v>57001</v>
      </c>
      <c r="X10" s="310">
        <v>0</v>
      </c>
      <c r="Y10" s="310">
        <v>0</v>
      </c>
      <c r="Z10" s="310">
        <v>102901</v>
      </c>
      <c r="AA10" s="310">
        <v>0</v>
      </c>
      <c r="AB10" s="310">
        <v>0</v>
      </c>
      <c r="AC10" s="310">
        <v>21978</v>
      </c>
      <c r="AD10" s="310">
        <v>53</v>
      </c>
      <c r="AE10" s="310">
        <v>83212</v>
      </c>
      <c r="AF10" s="310">
        <v>2109076</v>
      </c>
      <c r="AG10" s="310">
        <v>5697579</v>
      </c>
      <c r="AH10" s="310">
        <v>61718</v>
      </c>
      <c r="AI10" s="310">
        <v>1583</v>
      </c>
      <c r="AJ10" s="310">
        <v>41508655</v>
      </c>
      <c r="AK10" s="310">
        <v>0</v>
      </c>
      <c r="AL10" s="310">
        <v>144336</v>
      </c>
      <c r="AM10" s="311">
        <v>181548674</v>
      </c>
      <c r="AN10" s="309">
        <v>7527975</v>
      </c>
      <c r="AO10" s="310">
        <v>248106004</v>
      </c>
      <c r="AP10" s="310">
        <v>0</v>
      </c>
      <c r="AQ10" s="310">
        <v>0</v>
      </c>
      <c r="AR10" s="310">
        <v>0</v>
      </c>
      <c r="AS10" s="310">
        <v>-153967</v>
      </c>
      <c r="AT10" s="309">
        <v>255480012</v>
      </c>
      <c r="AU10" s="311">
        <v>437028686</v>
      </c>
      <c r="AV10" s="311">
        <v>336876107</v>
      </c>
      <c r="AW10" s="311">
        <v>592356119</v>
      </c>
      <c r="AX10" s="311">
        <v>773904793</v>
      </c>
      <c r="AY10" s="311">
        <v>-332947589</v>
      </c>
      <c r="AZ10" s="311">
        <v>259408530</v>
      </c>
      <c r="BA10" s="311">
        <v>440957204</v>
      </c>
      <c r="BC10" s="407">
        <v>0.76184379000000002</v>
      </c>
      <c r="BD10" s="407">
        <v>0.23815620999999998</v>
      </c>
      <c r="BE10" s="410">
        <v>9.664766542545955E-2</v>
      </c>
      <c r="BF10" s="410">
        <v>0</v>
      </c>
    </row>
    <row r="11" spans="1:58" ht="15" customHeight="1" x14ac:dyDescent="0.15">
      <c r="A11" s="312" t="s">
        <v>8</v>
      </c>
      <c r="B11" s="313" t="s">
        <v>464</v>
      </c>
      <c r="C11" s="309">
        <v>813560</v>
      </c>
      <c r="D11" s="310">
        <v>130599</v>
      </c>
      <c r="E11" s="310">
        <v>48044</v>
      </c>
      <c r="F11" s="310">
        <v>911167</v>
      </c>
      <c r="G11" s="310">
        <v>89424</v>
      </c>
      <c r="H11" s="310">
        <v>323317</v>
      </c>
      <c r="I11" s="310">
        <v>6680357</v>
      </c>
      <c r="J11" s="310">
        <v>378123</v>
      </c>
      <c r="K11" s="310">
        <v>78949</v>
      </c>
      <c r="L11" s="310">
        <v>2851</v>
      </c>
      <c r="M11" s="310">
        <v>185399</v>
      </c>
      <c r="N11" s="310">
        <v>51517</v>
      </c>
      <c r="O11" s="310">
        <v>13478</v>
      </c>
      <c r="P11" s="310">
        <v>139846</v>
      </c>
      <c r="Q11" s="310">
        <v>682319</v>
      </c>
      <c r="R11" s="310">
        <v>821201</v>
      </c>
      <c r="S11" s="310">
        <v>114033</v>
      </c>
      <c r="T11" s="310">
        <v>202443</v>
      </c>
      <c r="U11" s="310">
        <v>1429580</v>
      </c>
      <c r="V11" s="310">
        <v>453655</v>
      </c>
      <c r="W11" s="310">
        <v>3020400</v>
      </c>
      <c r="X11" s="310">
        <v>91239</v>
      </c>
      <c r="Y11" s="310">
        <v>128152</v>
      </c>
      <c r="Z11" s="310">
        <v>3145557</v>
      </c>
      <c r="AA11" s="310">
        <v>331082</v>
      </c>
      <c r="AB11" s="310">
        <v>11923</v>
      </c>
      <c r="AC11" s="310">
        <v>476798</v>
      </c>
      <c r="AD11" s="310">
        <v>234848</v>
      </c>
      <c r="AE11" s="310">
        <v>1339727</v>
      </c>
      <c r="AF11" s="310">
        <v>128261</v>
      </c>
      <c r="AG11" s="310">
        <v>1958562</v>
      </c>
      <c r="AH11" s="310">
        <v>1062463</v>
      </c>
      <c r="AI11" s="310">
        <v>1013395</v>
      </c>
      <c r="AJ11" s="310">
        <v>1901260</v>
      </c>
      <c r="AK11" s="310">
        <v>269530</v>
      </c>
      <c r="AL11" s="310">
        <v>24036</v>
      </c>
      <c r="AM11" s="311">
        <v>28687095</v>
      </c>
      <c r="AN11" s="309">
        <v>954448</v>
      </c>
      <c r="AO11" s="310">
        <v>36657685</v>
      </c>
      <c r="AP11" s="310">
        <v>0</v>
      </c>
      <c r="AQ11" s="310">
        <v>6977</v>
      </c>
      <c r="AR11" s="310">
        <v>1572926</v>
      </c>
      <c r="AS11" s="310">
        <v>1238747</v>
      </c>
      <c r="AT11" s="309">
        <v>40430783</v>
      </c>
      <c r="AU11" s="311">
        <v>69117878</v>
      </c>
      <c r="AV11" s="311">
        <v>25985597</v>
      </c>
      <c r="AW11" s="311">
        <v>66416380</v>
      </c>
      <c r="AX11" s="311">
        <v>95103475</v>
      </c>
      <c r="AY11" s="311">
        <v>-67605655</v>
      </c>
      <c r="AZ11" s="311">
        <v>-1189275</v>
      </c>
      <c r="BA11" s="311">
        <v>27497820</v>
      </c>
      <c r="BC11" s="407">
        <v>0.97812109999999997</v>
      </c>
      <c r="BD11" s="407">
        <v>2.1878900000000034E-2</v>
      </c>
      <c r="BE11" s="410">
        <v>1.4279701490625303E-2</v>
      </c>
      <c r="BF11" s="410">
        <v>0</v>
      </c>
    </row>
    <row r="12" spans="1:58" ht="15" customHeight="1" x14ac:dyDescent="0.15">
      <c r="A12" s="312" t="s">
        <v>9</v>
      </c>
      <c r="B12" s="313" t="s">
        <v>495</v>
      </c>
      <c r="C12" s="309">
        <v>3712564</v>
      </c>
      <c r="D12" s="310">
        <v>1034871</v>
      </c>
      <c r="E12" s="310">
        <v>234862</v>
      </c>
      <c r="F12" s="310">
        <v>113007</v>
      </c>
      <c r="G12" s="310">
        <v>47105</v>
      </c>
      <c r="H12" s="310">
        <v>5194936</v>
      </c>
      <c r="I12" s="310">
        <v>194665</v>
      </c>
      <c r="J12" s="310">
        <v>29723242</v>
      </c>
      <c r="K12" s="310">
        <v>959662</v>
      </c>
      <c r="L12" s="310">
        <v>1696</v>
      </c>
      <c r="M12" s="310">
        <v>758316</v>
      </c>
      <c r="N12" s="310">
        <v>43705</v>
      </c>
      <c r="O12" s="310">
        <v>44832</v>
      </c>
      <c r="P12" s="310">
        <v>343476</v>
      </c>
      <c r="Q12" s="310">
        <v>773701</v>
      </c>
      <c r="R12" s="310">
        <v>1446786</v>
      </c>
      <c r="S12" s="310">
        <v>342456</v>
      </c>
      <c r="T12" s="310">
        <v>303220</v>
      </c>
      <c r="U12" s="310">
        <v>489046</v>
      </c>
      <c r="V12" s="310">
        <v>3512792</v>
      </c>
      <c r="W12" s="310">
        <v>42079901</v>
      </c>
      <c r="X12" s="310">
        <v>558751</v>
      </c>
      <c r="Y12" s="310">
        <v>234390</v>
      </c>
      <c r="Z12" s="310">
        <v>5702857</v>
      </c>
      <c r="AA12" s="310">
        <v>1182610</v>
      </c>
      <c r="AB12" s="310">
        <v>245711</v>
      </c>
      <c r="AC12" s="310">
        <v>580417</v>
      </c>
      <c r="AD12" s="310">
        <v>4335294</v>
      </c>
      <c r="AE12" s="310">
        <v>463846</v>
      </c>
      <c r="AF12" s="310">
        <v>2169130</v>
      </c>
      <c r="AG12" s="310">
        <v>3644373</v>
      </c>
      <c r="AH12" s="310">
        <v>783970</v>
      </c>
      <c r="AI12" s="310">
        <v>1983335</v>
      </c>
      <c r="AJ12" s="310">
        <v>2282252</v>
      </c>
      <c r="AK12" s="310">
        <v>5969247</v>
      </c>
      <c r="AL12" s="310">
        <v>57327</v>
      </c>
      <c r="AM12" s="311">
        <v>121548351</v>
      </c>
      <c r="AN12" s="309">
        <v>621565</v>
      </c>
      <c r="AO12" s="310">
        <v>3940740</v>
      </c>
      <c r="AP12" s="310">
        <v>20766</v>
      </c>
      <c r="AQ12" s="310">
        <v>310252</v>
      </c>
      <c r="AR12" s="310">
        <v>3160478</v>
      </c>
      <c r="AS12" s="310">
        <v>-515880</v>
      </c>
      <c r="AT12" s="309">
        <v>7537921</v>
      </c>
      <c r="AU12" s="311">
        <v>129086272</v>
      </c>
      <c r="AV12" s="311">
        <v>88440739</v>
      </c>
      <c r="AW12" s="311">
        <v>95978660</v>
      </c>
      <c r="AX12" s="311">
        <v>217527011</v>
      </c>
      <c r="AY12" s="311">
        <v>-95141935</v>
      </c>
      <c r="AZ12" s="311">
        <v>836725</v>
      </c>
      <c r="BA12" s="311">
        <v>122385076</v>
      </c>
      <c r="BC12" s="407">
        <v>0.73704146000000004</v>
      </c>
      <c r="BD12" s="407">
        <v>0.26295853999999996</v>
      </c>
      <c r="BE12" s="410">
        <v>1.5350830488113682E-3</v>
      </c>
      <c r="BF12" s="410">
        <v>2.0204114838172803E-5</v>
      </c>
    </row>
    <row r="13" spans="1:58" ht="15" customHeight="1" x14ac:dyDescent="0.15">
      <c r="A13" s="312" t="s">
        <v>10</v>
      </c>
      <c r="B13" s="313" t="s">
        <v>466</v>
      </c>
      <c r="C13" s="309">
        <v>12778439</v>
      </c>
      <c r="D13" s="310">
        <v>1662688</v>
      </c>
      <c r="E13" s="310">
        <v>30304</v>
      </c>
      <c r="F13" s="310">
        <v>286648</v>
      </c>
      <c r="G13" s="310">
        <v>406289</v>
      </c>
      <c r="H13" s="310">
        <v>2873303</v>
      </c>
      <c r="I13" s="310">
        <v>1755001</v>
      </c>
      <c r="J13" s="310">
        <v>4431290</v>
      </c>
      <c r="K13" s="310">
        <v>11504014</v>
      </c>
      <c r="L13" s="310">
        <v>467160</v>
      </c>
      <c r="M13" s="310">
        <v>1246629</v>
      </c>
      <c r="N13" s="310">
        <v>283014</v>
      </c>
      <c r="O13" s="310">
        <v>112283</v>
      </c>
      <c r="P13" s="310">
        <v>1221200</v>
      </c>
      <c r="Q13" s="310">
        <v>1837736</v>
      </c>
      <c r="R13" s="310">
        <v>2508590</v>
      </c>
      <c r="S13" s="310">
        <v>538757</v>
      </c>
      <c r="T13" s="310">
        <v>688694</v>
      </c>
      <c r="U13" s="310">
        <v>3886701</v>
      </c>
      <c r="V13" s="310">
        <v>11875690</v>
      </c>
      <c r="W13" s="310">
        <v>5699529</v>
      </c>
      <c r="X13" s="310">
        <v>446564</v>
      </c>
      <c r="Y13" s="310">
        <v>948519</v>
      </c>
      <c r="Z13" s="310">
        <v>7019</v>
      </c>
      <c r="AA13" s="310">
        <v>4153</v>
      </c>
      <c r="AB13" s="310">
        <v>25377</v>
      </c>
      <c r="AC13" s="310">
        <v>141052</v>
      </c>
      <c r="AD13" s="310">
        <v>441597</v>
      </c>
      <c r="AE13" s="310">
        <v>300535</v>
      </c>
      <c r="AF13" s="310">
        <v>2225524</v>
      </c>
      <c r="AG13" s="310">
        <v>91843296</v>
      </c>
      <c r="AH13" s="310">
        <v>101047</v>
      </c>
      <c r="AI13" s="310">
        <v>2179388</v>
      </c>
      <c r="AJ13" s="310">
        <v>2392180</v>
      </c>
      <c r="AK13" s="310">
        <v>129046</v>
      </c>
      <c r="AL13" s="310">
        <v>345426</v>
      </c>
      <c r="AM13" s="311">
        <v>167624682</v>
      </c>
      <c r="AN13" s="309">
        <v>1493957</v>
      </c>
      <c r="AO13" s="310">
        <v>17254621</v>
      </c>
      <c r="AP13" s="310">
        <v>0</v>
      </c>
      <c r="AQ13" s="310">
        <v>0</v>
      </c>
      <c r="AR13" s="310">
        <v>0</v>
      </c>
      <c r="AS13" s="310">
        <v>349557</v>
      </c>
      <c r="AT13" s="309">
        <v>19098135</v>
      </c>
      <c r="AU13" s="311">
        <v>186722817</v>
      </c>
      <c r="AV13" s="311">
        <v>45034818</v>
      </c>
      <c r="AW13" s="311">
        <v>64132953</v>
      </c>
      <c r="AX13" s="311">
        <v>231757635</v>
      </c>
      <c r="AY13" s="311">
        <v>-179210565</v>
      </c>
      <c r="AZ13" s="311">
        <v>-115077612</v>
      </c>
      <c r="BA13" s="311">
        <v>52547070</v>
      </c>
      <c r="BC13" s="407">
        <v>0.95976788999999996</v>
      </c>
      <c r="BD13" s="407">
        <v>4.0232110000000043E-2</v>
      </c>
      <c r="BE13" s="410">
        <v>6.7213965424678251E-3</v>
      </c>
      <c r="BF13" s="410">
        <v>0</v>
      </c>
    </row>
    <row r="14" spans="1:58" ht="15" customHeight="1" x14ac:dyDescent="0.15">
      <c r="A14" s="312" t="s">
        <v>335</v>
      </c>
      <c r="B14" s="313" t="s">
        <v>517</v>
      </c>
      <c r="C14" s="309">
        <v>1112278</v>
      </c>
      <c r="D14" s="310">
        <v>405108</v>
      </c>
      <c r="E14" s="310">
        <v>348480</v>
      </c>
      <c r="F14" s="310">
        <v>2320922</v>
      </c>
      <c r="G14" s="310">
        <v>687555</v>
      </c>
      <c r="H14" s="310">
        <v>3331261</v>
      </c>
      <c r="I14" s="310">
        <v>198172</v>
      </c>
      <c r="J14" s="310">
        <v>634708</v>
      </c>
      <c r="K14" s="310">
        <v>1232163</v>
      </c>
      <c r="L14" s="310">
        <v>4079212</v>
      </c>
      <c r="M14" s="310">
        <v>1763196</v>
      </c>
      <c r="N14" s="310">
        <v>1378031</v>
      </c>
      <c r="O14" s="310">
        <v>107286</v>
      </c>
      <c r="P14" s="310">
        <v>1121308</v>
      </c>
      <c r="Q14" s="310">
        <v>619424</v>
      </c>
      <c r="R14" s="310">
        <v>709913</v>
      </c>
      <c r="S14" s="310">
        <v>137016</v>
      </c>
      <c r="T14" s="310">
        <v>103651</v>
      </c>
      <c r="U14" s="310">
        <v>1025263</v>
      </c>
      <c r="V14" s="310">
        <v>359982</v>
      </c>
      <c r="W14" s="310">
        <v>29239616</v>
      </c>
      <c r="X14" s="310">
        <v>7573107</v>
      </c>
      <c r="Y14" s="310">
        <v>865546</v>
      </c>
      <c r="Z14" s="310">
        <v>1365202</v>
      </c>
      <c r="AA14" s="310">
        <v>533722</v>
      </c>
      <c r="AB14" s="310">
        <v>267551</v>
      </c>
      <c r="AC14" s="310">
        <v>48004151</v>
      </c>
      <c r="AD14" s="310">
        <v>311813</v>
      </c>
      <c r="AE14" s="310">
        <v>3333971</v>
      </c>
      <c r="AF14" s="310">
        <v>1254872</v>
      </c>
      <c r="AG14" s="310">
        <v>3676863</v>
      </c>
      <c r="AH14" s="310">
        <v>203399</v>
      </c>
      <c r="AI14" s="310">
        <v>1509873</v>
      </c>
      <c r="AJ14" s="310">
        <v>5025059</v>
      </c>
      <c r="AK14" s="310">
        <v>0</v>
      </c>
      <c r="AL14" s="310">
        <v>1318886</v>
      </c>
      <c r="AM14" s="311">
        <v>126158560</v>
      </c>
      <c r="AN14" s="309">
        <v>137084</v>
      </c>
      <c r="AO14" s="310">
        <v>55491997</v>
      </c>
      <c r="AP14" s="310">
        <v>0</v>
      </c>
      <c r="AQ14" s="310">
        <v>0</v>
      </c>
      <c r="AR14" s="310">
        <v>0</v>
      </c>
      <c r="AS14" s="310">
        <v>380288</v>
      </c>
      <c r="AT14" s="309">
        <v>56009369</v>
      </c>
      <c r="AU14" s="311">
        <v>182167929</v>
      </c>
      <c r="AV14" s="311">
        <v>1001560</v>
      </c>
      <c r="AW14" s="311">
        <v>57010929</v>
      </c>
      <c r="AX14" s="311">
        <v>183169489</v>
      </c>
      <c r="AY14" s="311">
        <v>-170311659</v>
      </c>
      <c r="AZ14" s="311">
        <v>-113300730</v>
      </c>
      <c r="BA14" s="311">
        <v>12857830</v>
      </c>
      <c r="BC14" s="407">
        <v>0.93491570999999996</v>
      </c>
      <c r="BD14" s="407">
        <v>6.5084290000000045E-2</v>
      </c>
      <c r="BE14" s="410">
        <v>2.1616453747111276E-2</v>
      </c>
      <c r="BF14" s="410">
        <v>0</v>
      </c>
    </row>
    <row r="15" spans="1:58" ht="15" customHeight="1" x14ac:dyDescent="0.15">
      <c r="A15" s="312" t="s">
        <v>336</v>
      </c>
      <c r="B15" s="313" t="s">
        <v>518</v>
      </c>
      <c r="C15" s="309">
        <v>649516</v>
      </c>
      <c r="D15" s="310">
        <v>287215</v>
      </c>
      <c r="E15" s="310">
        <v>19802</v>
      </c>
      <c r="F15" s="310">
        <v>2232</v>
      </c>
      <c r="G15" s="310">
        <v>1823</v>
      </c>
      <c r="H15" s="310">
        <v>469337</v>
      </c>
      <c r="I15" s="310">
        <v>19642</v>
      </c>
      <c r="J15" s="310">
        <v>232945</v>
      </c>
      <c r="K15" s="310">
        <v>459029</v>
      </c>
      <c r="L15" s="310">
        <v>130357</v>
      </c>
      <c r="M15" s="310">
        <v>9282174</v>
      </c>
      <c r="N15" s="310">
        <v>411396</v>
      </c>
      <c r="O15" s="310">
        <v>38353</v>
      </c>
      <c r="P15" s="310">
        <v>432785</v>
      </c>
      <c r="Q15" s="310">
        <v>5423015</v>
      </c>
      <c r="R15" s="310">
        <v>9136994</v>
      </c>
      <c r="S15" s="310">
        <v>337308</v>
      </c>
      <c r="T15" s="310">
        <v>281411</v>
      </c>
      <c r="U15" s="310">
        <v>5632244</v>
      </c>
      <c r="V15" s="310">
        <v>599125</v>
      </c>
      <c r="W15" s="310">
        <v>74574816</v>
      </c>
      <c r="X15" s="310">
        <v>216801</v>
      </c>
      <c r="Y15" s="310">
        <v>32773</v>
      </c>
      <c r="Z15" s="310">
        <v>160386</v>
      </c>
      <c r="AA15" s="310">
        <v>1785</v>
      </c>
      <c r="AB15" s="310">
        <v>56908</v>
      </c>
      <c r="AC15" s="310">
        <v>9144</v>
      </c>
      <c r="AD15" s="310">
        <v>2464</v>
      </c>
      <c r="AE15" s="310">
        <v>72904</v>
      </c>
      <c r="AF15" s="310">
        <v>711194</v>
      </c>
      <c r="AG15" s="310">
        <v>540369</v>
      </c>
      <c r="AH15" s="310">
        <v>19331</v>
      </c>
      <c r="AI15" s="310">
        <v>581701</v>
      </c>
      <c r="AJ15" s="310">
        <v>537672</v>
      </c>
      <c r="AK15" s="310">
        <v>68910</v>
      </c>
      <c r="AL15" s="310">
        <v>222343</v>
      </c>
      <c r="AM15" s="311">
        <v>111656204</v>
      </c>
      <c r="AN15" s="309">
        <v>101534</v>
      </c>
      <c r="AO15" s="310">
        <v>1350883</v>
      </c>
      <c r="AP15" s="310">
        <v>0</v>
      </c>
      <c r="AQ15" s="310">
        <v>0</v>
      </c>
      <c r="AR15" s="310">
        <v>0</v>
      </c>
      <c r="AS15" s="310">
        <v>-429858</v>
      </c>
      <c r="AT15" s="309">
        <v>1022559</v>
      </c>
      <c r="AU15" s="311">
        <v>112678763</v>
      </c>
      <c r="AV15" s="311">
        <v>56370989</v>
      </c>
      <c r="AW15" s="311">
        <v>57393548</v>
      </c>
      <c r="AX15" s="311">
        <v>169049752</v>
      </c>
      <c r="AY15" s="311">
        <v>-70828182</v>
      </c>
      <c r="AZ15" s="311">
        <v>-13434634</v>
      </c>
      <c r="BA15" s="311">
        <v>98221570</v>
      </c>
      <c r="BC15" s="407">
        <v>0.62858502000000005</v>
      </c>
      <c r="BD15" s="407">
        <v>0.37141497999999995</v>
      </c>
      <c r="BE15" s="410">
        <v>5.2622542827678238E-4</v>
      </c>
      <c r="BF15" s="410">
        <v>0</v>
      </c>
    </row>
    <row r="16" spans="1:58" ht="15" customHeight="1" x14ac:dyDescent="0.15">
      <c r="A16" s="312" t="s">
        <v>337</v>
      </c>
      <c r="B16" s="313" t="s">
        <v>519</v>
      </c>
      <c r="C16" s="309">
        <v>3160</v>
      </c>
      <c r="D16" s="310">
        <v>1978</v>
      </c>
      <c r="E16" s="310">
        <v>489</v>
      </c>
      <c r="F16" s="310">
        <v>6786</v>
      </c>
      <c r="G16" s="310">
        <v>28297</v>
      </c>
      <c r="H16" s="310">
        <v>0</v>
      </c>
      <c r="I16" s="310">
        <v>5962</v>
      </c>
      <c r="J16" s="310">
        <v>586384</v>
      </c>
      <c r="K16" s="310">
        <v>128</v>
      </c>
      <c r="L16" s="310">
        <v>0</v>
      </c>
      <c r="M16" s="310">
        <v>908594</v>
      </c>
      <c r="N16" s="310">
        <v>38677533</v>
      </c>
      <c r="O16" s="310">
        <v>13854</v>
      </c>
      <c r="P16" s="310">
        <v>25665972</v>
      </c>
      <c r="Q16" s="310">
        <v>26806828</v>
      </c>
      <c r="R16" s="310">
        <v>1757456</v>
      </c>
      <c r="S16" s="310">
        <v>2111930</v>
      </c>
      <c r="T16" s="310">
        <v>497845</v>
      </c>
      <c r="U16" s="310">
        <v>24649877</v>
      </c>
      <c r="V16" s="310">
        <v>526820</v>
      </c>
      <c r="W16" s="310">
        <v>32473773</v>
      </c>
      <c r="X16" s="310">
        <v>1187</v>
      </c>
      <c r="Y16" s="310">
        <v>0</v>
      </c>
      <c r="Z16" s="310">
        <v>0</v>
      </c>
      <c r="AA16" s="310">
        <v>0</v>
      </c>
      <c r="AB16" s="310">
        <v>0</v>
      </c>
      <c r="AC16" s="310">
        <v>3529</v>
      </c>
      <c r="AD16" s="310">
        <v>0</v>
      </c>
      <c r="AE16" s="310">
        <v>6192</v>
      </c>
      <c r="AF16" s="310">
        <v>0</v>
      </c>
      <c r="AG16" s="310">
        <v>1765</v>
      </c>
      <c r="AH16" s="310">
        <v>198</v>
      </c>
      <c r="AI16" s="310">
        <v>90969</v>
      </c>
      <c r="AJ16" s="310">
        <v>9572</v>
      </c>
      <c r="AK16" s="310">
        <v>321</v>
      </c>
      <c r="AL16" s="310">
        <v>232337</v>
      </c>
      <c r="AM16" s="311">
        <v>155069736</v>
      </c>
      <c r="AN16" s="309">
        <v>0</v>
      </c>
      <c r="AO16" s="310">
        <v>-313186</v>
      </c>
      <c r="AP16" s="310">
        <v>0</v>
      </c>
      <c r="AQ16" s="310">
        <v>0</v>
      </c>
      <c r="AR16" s="310">
        <v>0</v>
      </c>
      <c r="AS16" s="310">
        <v>-643177</v>
      </c>
      <c r="AT16" s="309">
        <v>-956363</v>
      </c>
      <c r="AU16" s="311">
        <v>154113373</v>
      </c>
      <c r="AV16" s="311">
        <v>58002988</v>
      </c>
      <c r="AW16" s="311">
        <v>57046625</v>
      </c>
      <c r="AX16" s="311">
        <v>212116361</v>
      </c>
      <c r="AY16" s="311">
        <v>-138774671</v>
      </c>
      <c r="AZ16" s="311">
        <v>-81728046</v>
      </c>
      <c r="BA16" s="311">
        <v>73341690</v>
      </c>
      <c r="BC16" s="407">
        <v>0.90047131000000002</v>
      </c>
      <c r="BD16" s="407">
        <v>9.9528689999999975E-2</v>
      </c>
      <c r="BE16" s="410">
        <v>-1.2199904579470788E-4</v>
      </c>
      <c r="BF16" s="410">
        <v>0</v>
      </c>
    </row>
    <row r="17" spans="1:58" ht="15" customHeight="1" x14ac:dyDescent="0.15">
      <c r="A17" s="312" t="s">
        <v>338</v>
      </c>
      <c r="B17" s="313" t="s">
        <v>520</v>
      </c>
      <c r="C17" s="309">
        <v>0</v>
      </c>
      <c r="D17" s="310">
        <v>0</v>
      </c>
      <c r="E17" s="310">
        <v>0</v>
      </c>
      <c r="F17" s="310">
        <v>0</v>
      </c>
      <c r="G17" s="310">
        <v>5716</v>
      </c>
      <c r="H17" s="310">
        <v>487485</v>
      </c>
      <c r="I17" s="310">
        <v>146</v>
      </c>
      <c r="J17" s="310">
        <v>175156</v>
      </c>
      <c r="K17" s="310">
        <v>146658</v>
      </c>
      <c r="L17" s="310">
        <v>5</v>
      </c>
      <c r="M17" s="310">
        <v>142293</v>
      </c>
      <c r="N17" s="310">
        <v>208118</v>
      </c>
      <c r="O17" s="310">
        <v>10138261</v>
      </c>
      <c r="P17" s="310">
        <v>5440716</v>
      </c>
      <c r="Q17" s="310">
        <v>11982472</v>
      </c>
      <c r="R17" s="310">
        <v>13538936</v>
      </c>
      <c r="S17" s="310">
        <v>3790093</v>
      </c>
      <c r="T17" s="310">
        <v>3230579</v>
      </c>
      <c r="U17" s="310">
        <v>6403280</v>
      </c>
      <c r="V17" s="310">
        <v>1415341</v>
      </c>
      <c r="W17" s="310">
        <v>10538957</v>
      </c>
      <c r="X17" s="310">
        <v>155658</v>
      </c>
      <c r="Y17" s="310">
        <v>376</v>
      </c>
      <c r="Z17" s="310">
        <v>9054</v>
      </c>
      <c r="AA17" s="310">
        <v>0</v>
      </c>
      <c r="AB17" s="310">
        <v>0</v>
      </c>
      <c r="AC17" s="310">
        <v>749</v>
      </c>
      <c r="AD17" s="310">
        <v>32191</v>
      </c>
      <c r="AE17" s="310">
        <v>40550</v>
      </c>
      <c r="AF17" s="310">
        <v>26011</v>
      </c>
      <c r="AG17" s="310">
        <v>800087</v>
      </c>
      <c r="AH17" s="310">
        <v>9350</v>
      </c>
      <c r="AI17" s="310">
        <v>271767</v>
      </c>
      <c r="AJ17" s="310">
        <v>139413</v>
      </c>
      <c r="AK17" s="310">
        <v>13022</v>
      </c>
      <c r="AL17" s="310">
        <v>179964</v>
      </c>
      <c r="AM17" s="311">
        <v>69322404</v>
      </c>
      <c r="AN17" s="309">
        <v>11318</v>
      </c>
      <c r="AO17" s="310">
        <v>1550875</v>
      </c>
      <c r="AP17" s="310">
        <v>0</v>
      </c>
      <c r="AQ17" s="310">
        <v>0</v>
      </c>
      <c r="AR17" s="310">
        <v>0</v>
      </c>
      <c r="AS17" s="310">
        <v>-456999</v>
      </c>
      <c r="AT17" s="309">
        <v>1105194</v>
      </c>
      <c r="AU17" s="311">
        <v>70427598</v>
      </c>
      <c r="AV17" s="311">
        <v>16695969</v>
      </c>
      <c r="AW17" s="311">
        <v>17801163</v>
      </c>
      <c r="AX17" s="311">
        <v>87123567</v>
      </c>
      <c r="AY17" s="311">
        <v>-68235637</v>
      </c>
      <c r="AZ17" s="311">
        <v>-50434474</v>
      </c>
      <c r="BA17" s="311">
        <v>18887930</v>
      </c>
      <c r="BC17" s="407">
        <v>0.96887639000000003</v>
      </c>
      <c r="BD17" s="407">
        <v>3.1123609999999968E-2</v>
      </c>
      <c r="BE17" s="410">
        <v>6.0413067680824674E-4</v>
      </c>
      <c r="BF17" s="410">
        <v>0</v>
      </c>
    </row>
    <row r="18" spans="1:58" ht="15" customHeight="1" x14ac:dyDescent="0.15">
      <c r="A18" s="312" t="s">
        <v>339</v>
      </c>
      <c r="B18" s="313" t="s">
        <v>521</v>
      </c>
      <c r="C18" s="309">
        <v>205383</v>
      </c>
      <c r="D18" s="310">
        <v>272663</v>
      </c>
      <c r="E18" s="310">
        <v>28790</v>
      </c>
      <c r="F18" s="310">
        <v>56085</v>
      </c>
      <c r="G18" s="310">
        <v>452514</v>
      </c>
      <c r="H18" s="310">
        <v>2329042</v>
      </c>
      <c r="I18" s="310">
        <v>107626</v>
      </c>
      <c r="J18" s="310">
        <v>1004744</v>
      </c>
      <c r="K18" s="310">
        <v>561925</v>
      </c>
      <c r="L18" s="310">
        <v>982</v>
      </c>
      <c r="M18" s="310">
        <v>751865</v>
      </c>
      <c r="N18" s="310">
        <v>432519</v>
      </c>
      <c r="O18" s="310">
        <v>31363</v>
      </c>
      <c r="P18" s="310">
        <v>8862458</v>
      </c>
      <c r="Q18" s="310">
        <v>13419256</v>
      </c>
      <c r="R18" s="310">
        <v>5125959</v>
      </c>
      <c r="S18" s="310">
        <v>1489179</v>
      </c>
      <c r="T18" s="310">
        <v>1978324</v>
      </c>
      <c r="U18" s="310">
        <v>3394779</v>
      </c>
      <c r="V18" s="310">
        <v>1351040</v>
      </c>
      <c r="W18" s="310">
        <v>93458603</v>
      </c>
      <c r="X18" s="310">
        <v>130856</v>
      </c>
      <c r="Y18" s="310">
        <v>10296</v>
      </c>
      <c r="Z18" s="310">
        <v>1916345</v>
      </c>
      <c r="AA18" s="310">
        <v>30142</v>
      </c>
      <c r="AB18" s="310">
        <v>237169</v>
      </c>
      <c r="AC18" s="310">
        <v>317798</v>
      </c>
      <c r="AD18" s="310">
        <v>124903</v>
      </c>
      <c r="AE18" s="310">
        <v>1039536</v>
      </c>
      <c r="AF18" s="310">
        <v>68757</v>
      </c>
      <c r="AG18" s="310">
        <v>218227</v>
      </c>
      <c r="AH18" s="310">
        <v>103489</v>
      </c>
      <c r="AI18" s="310">
        <v>747725</v>
      </c>
      <c r="AJ18" s="310">
        <v>848433</v>
      </c>
      <c r="AK18" s="310">
        <v>5118</v>
      </c>
      <c r="AL18" s="310">
        <v>274964</v>
      </c>
      <c r="AM18" s="311">
        <v>141388857</v>
      </c>
      <c r="AN18" s="309">
        <v>260330</v>
      </c>
      <c r="AO18" s="310">
        <v>2170161</v>
      </c>
      <c r="AP18" s="310">
        <v>6385</v>
      </c>
      <c r="AQ18" s="310">
        <v>225378</v>
      </c>
      <c r="AR18" s="310">
        <v>3663286</v>
      </c>
      <c r="AS18" s="310">
        <v>-238549</v>
      </c>
      <c r="AT18" s="309">
        <v>6086991</v>
      </c>
      <c r="AU18" s="311">
        <v>147475848</v>
      </c>
      <c r="AV18" s="311">
        <v>86636299</v>
      </c>
      <c r="AW18" s="311">
        <v>92723290</v>
      </c>
      <c r="AX18" s="311">
        <v>234112147</v>
      </c>
      <c r="AY18" s="311">
        <v>-123748917</v>
      </c>
      <c r="AZ18" s="311">
        <v>-31025627</v>
      </c>
      <c r="BA18" s="311">
        <v>110363230</v>
      </c>
      <c r="BC18" s="407">
        <v>0.83911311</v>
      </c>
      <c r="BD18" s="407">
        <v>0.16088689</v>
      </c>
      <c r="BE18" s="410">
        <v>8.453684750304581E-4</v>
      </c>
      <c r="BF18" s="410">
        <v>6.2122350593149072E-6</v>
      </c>
    </row>
    <row r="19" spans="1:58" ht="15" customHeight="1" x14ac:dyDescent="0.15">
      <c r="A19" s="312" t="s">
        <v>340</v>
      </c>
      <c r="B19" s="313" t="s">
        <v>522</v>
      </c>
      <c r="C19" s="309">
        <v>46506</v>
      </c>
      <c r="D19" s="310">
        <v>0</v>
      </c>
      <c r="E19" s="310">
        <v>10730</v>
      </c>
      <c r="F19" s="310">
        <v>238</v>
      </c>
      <c r="G19" s="310">
        <v>110060</v>
      </c>
      <c r="H19" s="310">
        <v>0</v>
      </c>
      <c r="I19" s="310">
        <v>0</v>
      </c>
      <c r="J19" s="310">
        <v>63853</v>
      </c>
      <c r="K19" s="310">
        <v>1045</v>
      </c>
      <c r="L19" s="310">
        <v>1187</v>
      </c>
      <c r="M19" s="310">
        <v>211305</v>
      </c>
      <c r="N19" s="310">
        <v>132257</v>
      </c>
      <c r="O19" s="310">
        <v>4112</v>
      </c>
      <c r="P19" s="310">
        <v>146895</v>
      </c>
      <c r="Q19" s="310">
        <v>53970262</v>
      </c>
      <c r="R19" s="310">
        <v>1133984</v>
      </c>
      <c r="S19" s="310">
        <v>635637</v>
      </c>
      <c r="T19" s="310">
        <v>302095</v>
      </c>
      <c r="U19" s="310">
        <v>2230447</v>
      </c>
      <c r="V19" s="310">
        <v>801331</v>
      </c>
      <c r="W19" s="310">
        <v>7694225</v>
      </c>
      <c r="X19" s="310">
        <v>519074</v>
      </c>
      <c r="Y19" s="310">
        <v>1913</v>
      </c>
      <c r="Z19" s="310">
        <v>655829</v>
      </c>
      <c r="AA19" s="310">
        <v>2133</v>
      </c>
      <c r="AB19" s="310">
        <v>0</v>
      </c>
      <c r="AC19" s="310">
        <v>45153</v>
      </c>
      <c r="AD19" s="310">
        <v>38589</v>
      </c>
      <c r="AE19" s="310">
        <v>694089</v>
      </c>
      <c r="AF19" s="310">
        <v>0</v>
      </c>
      <c r="AG19" s="310">
        <v>6653748</v>
      </c>
      <c r="AH19" s="310">
        <v>0</v>
      </c>
      <c r="AI19" s="310">
        <v>15296972</v>
      </c>
      <c r="AJ19" s="310">
        <v>406973</v>
      </c>
      <c r="AK19" s="310">
        <v>341498</v>
      </c>
      <c r="AL19" s="310">
        <v>0</v>
      </c>
      <c r="AM19" s="311">
        <v>92152140</v>
      </c>
      <c r="AN19" s="309">
        <v>20178</v>
      </c>
      <c r="AO19" s="310">
        <v>1106390</v>
      </c>
      <c r="AP19" s="310">
        <v>2021</v>
      </c>
      <c r="AQ19" s="310">
        <v>8487705</v>
      </c>
      <c r="AR19" s="310">
        <v>127033555</v>
      </c>
      <c r="AS19" s="310">
        <v>683564</v>
      </c>
      <c r="AT19" s="309">
        <v>137333413</v>
      </c>
      <c r="AU19" s="311">
        <v>229485553</v>
      </c>
      <c r="AV19" s="311">
        <v>350873388</v>
      </c>
      <c r="AW19" s="311">
        <v>488206801</v>
      </c>
      <c r="AX19" s="311">
        <v>580358941</v>
      </c>
      <c r="AY19" s="311">
        <v>-210268981</v>
      </c>
      <c r="AZ19" s="311">
        <v>277937820</v>
      </c>
      <c r="BA19" s="311">
        <v>370089960</v>
      </c>
      <c r="BC19" s="407">
        <v>0.91626238999999998</v>
      </c>
      <c r="BD19" s="407">
        <v>8.3737610000000018E-2</v>
      </c>
      <c r="BE19" s="410">
        <v>4.3098517902079547E-4</v>
      </c>
      <c r="BF19" s="410">
        <v>1.9663159052271617E-6</v>
      </c>
    </row>
    <row r="20" spans="1:58" ht="15" customHeight="1" x14ac:dyDescent="0.15">
      <c r="A20" s="312" t="s">
        <v>341</v>
      </c>
      <c r="B20" s="313" t="s">
        <v>496</v>
      </c>
      <c r="C20" s="309">
        <v>0</v>
      </c>
      <c r="D20" s="310">
        <v>0</v>
      </c>
      <c r="E20" s="310">
        <v>0</v>
      </c>
      <c r="F20" s="310">
        <v>369</v>
      </c>
      <c r="G20" s="310">
        <v>653</v>
      </c>
      <c r="H20" s="310">
        <v>611</v>
      </c>
      <c r="I20" s="310">
        <v>17</v>
      </c>
      <c r="J20" s="310">
        <v>837</v>
      </c>
      <c r="K20" s="310">
        <v>522</v>
      </c>
      <c r="L20" s="310">
        <v>0</v>
      </c>
      <c r="M20" s="310">
        <v>38</v>
      </c>
      <c r="N20" s="310">
        <v>76</v>
      </c>
      <c r="O20" s="310">
        <v>1157</v>
      </c>
      <c r="P20" s="310">
        <v>307748</v>
      </c>
      <c r="Q20" s="310">
        <v>11426829</v>
      </c>
      <c r="R20" s="310">
        <v>57288260</v>
      </c>
      <c r="S20" s="310">
        <v>5578734</v>
      </c>
      <c r="T20" s="310">
        <v>15651437</v>
      </c>
      <c r="U20" s="310">
        <v>2405137</v>
      </c>
      <c r="V20" s="310">
        <v>2770141</v>
      </c>
      <c r="W20" s="310">
        <v>228118</v>
      </c>
      <c r="X20" s="310">
        <v>2361</v>
      </c>
      <c r="Y20" s="310">
        <v>0</v>
      </c>
      <c r="Z20" s="310">
        <v>20104</v>
      </c>
      <c r="AA20" s="310">
        <v>9288</v>
      </c>
      <c r="AB20" s="310">
        <v>0</v>
      </c>
      <c r="AC20" s="310">
        <v>853</v>
      </c>
      <c r="AD20" s="310">
        <v>297374</v>
      </c>
      <c r="AE20" s="310">
        <v>423792</v>
      </c>
      <c r="AF20" s="310">
        <v>425687</v>
      </c>
      <c r="AG20" s="310">
        <v>3269</v>
      </c>
      <c r="AH20" s="310">
        <v>0</v>
      </c>
      <c r="AI20" s="310">
        <v>7590321</v>
      </c>
      <c r="AJ20" s="310">
        <v>5468</v>
      </c>
      <c r="AK20" s="310">
        <v>497299</v>
      </c>
      <c r="AL20" s="310">
        <v>0</v>
      </c>
      <c r="AM20" s="311">
        <v>104936500</v>
      </c>
      <c r="AN20" s="309">
        <v>4658</v>
      </c>
      <c r="AO20" s="310">
        <v>1284383</v>
      </c>
      <c r="AP20" s="310">
        <v>0</v>
      </c>
      <c r="AQ20" s="310">
        <v>0</v>
      </c>
      <c r="AR20" s="310">
        <v>0</v>
      </c>
      <c r="AS20" s="310">
        <v>147474</v>
      </c>
      <c r="AT20" s="309">
        <v>1436515</v>
      </c>
      <c r="AU20" s="311">
        <v>106373015</v>
      </c>
      <c r="AV20" s="311">
        <v>208514430</v>
      </c>
      <c r="AW20" s="311">
        <v>209950945</v>
      </c>
      <c r="AX20" s="311">
        <v>314887445</v>
      </c>
      <c r="AY20" s="311">
        <v>-101595545</v>
      </c>
      <c r="AZ20" s="311">
        <v>108355400</v>
      </c>
      <c r="BA20" s="311">
        <v>213291900</v>
      </c>
      <c r="BC20" s="407">
        <v>0.95508758000000005</v>
      </c>
      <c r="BD20" s="407">
        <v>4.4912419999999953E-2</v>
      </c>
      <c r="BE20" s="410">
        <v>5.0032089695881772E-4</v>
      </c>
      <c r="BF20" s="410">
        <v>0</v>
      </c>
    </row>
    <row r="21" spans="1:58" ht="15" customHeight="1" x14ac:dyDescent="0.15">
      <c r="A21" s="312" t="s">
        <v>342</v>
      </c>
      <c r="B21" s="313" t="s">
        <v>497</v>
      </c>
      <c r="C21" s="309">
        <v>838</v>
      </c>
      <c r="D21" s="310">
        <v>21434</v>
      </c>
      <c r="E21" s="310">
        <v>0</v>
      </c>
      <c r="F21" s="310">
        <v>74722</v>
      </c>
      <c r="G21" s="310">
        <v>8932</v>
      </c>
      <c r="H21" s="310">
        <v>0</v>
      </c>
      <c r="I21" s="310">
        <v>0</v>
      </c>
      <c r="J21" s="310">
        <v>8338</v>
      </c>
      <c r="K21" s="310">
        <v>182</v>
      </c>
      <c r="L21" s="310">
        <v>0</v>
      </c>
      <c r="M21" s="310">
        <v>4233</v>
      </c>
      <c r="N21" s="310">
        <v>0</v>
      </c>
      <c r="O21" s="310">
        <v>113</v>
      </c>
      <c r="P21" s="310">
        <v>57447</v>
      </c>
      <c r="Q21" s="310">
        <v>6993841</v>
      </c>
      <c r="R21" s="310">
        <v>3608987</v>
      </c>
      <c r="S21" s="310">
        <v>6634328</v>
      </c>
      <c r="T21" s="310">
        <v>1054272</v>
      </c>
      <c r="U21" s="310">
        <v>19301402</v>
      </c>
      <c r="V21" s="310">
        <v>756586</v>
      </c>
      <c r="W21" s="310">
        <v>8420574</v>
      </c>
      <c r="X21" s="310">
        <v>9888</v>
      </c>
      <c r="Y21" s="310">
        <v>0</v>
      </c>
      <c r="Z21" s="310">
        <v>150158</v>
      </c>
      <c r="AA21" s="310">
        <v>462</v>
      </c>
      <c r="AB21" s="310">
        <v>6058</v>
      </c>
      <c r="AC21" s="310">
        <v>55004</v>
      </c>
      <c r="AD21" s="310">
        <v>50794</v>
      </c>
      <c r="AE21" s="310">
        <v>435148</v>
      </c>
      <c r="AF21" s="310">
        <v>214302</v>
      </c>
      <c r="AG21" s="310">
        <v>48169</v>
      </c>
      <c r="AH21" s="310">
        <v>0</v>
      </c>
      <c r="AI21" s="310">
        <v>4566475</v>
      </c>
      <c r="AJ21" s="310">
        <v>65712</v>
      </c>
      <c r="AK21" s="310">
        <v>0</v>
      </c>
      <c r="AL21" s="310">
        <v>54751</v>
      </c>
      <c r="AM21" s="311">
        <v>52603150</v>
      </c>
      <c r="AN21" s="309">
        <v>571489</v>
      </c>
      <c r="AO21" s="310">
        <v>29841896</v>
      </c>
      <c r="AP21" s="310">
        <v>0</v>
      </c>
      <c r="AQ21" s="310">
        <v>4662576</v>
      </c>
      <c r="AR21" s="310">
        <v>33404652</v>
      </c>
      <c r="AS21" s="310">
        <v>347434</v>
      </c>
      <c r="AT21" s="309">
        <v>68828047</v>
      </c>
      <c r="AU21" s="311">
        <v>121431197</v>
      </c>
      <c r="AV21" s="311">
        <v>44960287</v>
      </c>
      <c r="AW21" s="311">
        <v>113788334</v>
      </c>
      <c r="AX21" s="311">
        <v>166391484</v>
      </c>
      <c r="AY21" s="311">
        <v>-117410174</v>
      </c>
      <c r="AZ21" s="311">
        <v>-3621840</v>
      </c>
      <c r="BA21" s="311">
        <v>48981310</v>
      </c>
      <c r="BC21" s="407">
        <v>0.96688640999999997</v>
      </c>
      <c r="BD21" s="407">
        <v>3.3113590000000026E-2</v>
      </c>
      <c r="BE21" s="410">
        <v>1.1624666609314943E-2</v>
      </c>
      <c r="BF21" s="410">
        <v>0</v>
      </c>
    </row>
    <row r="22" spans="1:58" ht="15" customHeight="1" x14ac:dyDescent="0.15">
      <c r="A22" s="312" t="s">
        <v>343</v>
      </c>
      <c r="B22" s="313" t="s">
        <v>498</v>
      </c>
      <c r="C22" s="309">
        <v>733</v>
      </c>
      <c r="D22" s="310">
        <v>0</v>
      </c>
      <c r="E22" s="310">
        <v>4199</v>
      </c>
      <c r="F22" s="310">
        <v>1952</v>
      </c>
      <c r="G22" s="310">
        <v>390</v>
      </c>
      <c r="H22" s="310">
        <v>7590</v>
      </c>
      <c r="I22" s="310">
        <v>88</v>
      </c>
      <c r="J22" s="310">
        <v>1241</v>
      </c>
      <c r="K22" s="310">
        <v>4224</v>
      </c>
      <c r="L22" s="310">
        <v>162</v>
      </c>
      <c r="M22" s="310">
        <v>1175</v>
      </c>
      <c r="N22" s="310">
        <v>54</v>
      </c>
      <c r="O22" s="310">
        <v>40</v>
      </c>
      <c r="P22" s="310">
        <v>7787</v>
      </c>
      <c r="Q22" s="310">
        <v>39437</v>
      </c>
      <c r="R22" s="310">
        <v>13362</v>
      </c>
      <c r="S22" s="310">
        <v>2449</v>
      </c>
      <c r="T22" s="310">
        <v>856198</v>
      </c>
      <c r="U22" s="310">
        <v>7731407</v>
      </c>
      <c r="V22" s="310">
        <v>2334</v>
      </c>
      <c r="W22" s="310">
        <v>2587105</v>
      </c>
      <c r="X22" s="310">
        <v>2916</v>
      </c>
      <c r="Y22" s="310">
        <v>1202</v>
      </c>
      <c r="Z22" s="310">
        <v>215358</v>
      </c>
      <c r="AA22" s="310">
        <v>32526</v>
      </c>
      <c r="AB22" s="310">
        <v>24505</v>
      </c>
      <c r="AC22" s="310">
        <v>46766</v>
      </c>
      <c r="AD22" s="310">
        <v>50359</v>
      </c>
      <c r="AE22" s="310">
        <v>301276</v>
      </c>
      <c r="AF22" s="310">
        <v>33495</v>
      </c>
      <c r="AG22" s="310">
        <v>18650</v>
      </c>
      <c r="AH22" s="310">
        <v>3226</v>
      </c>
      <c r="AI22" s="310">
        <v>834600</v>
      </c>
      <c r="AJ22" s="310">
        <v>54089</v>
      </c>
      <c r="AK22" s="310">
        <v>0</v>
      </c>
      <c r="AL22" s="310">
        <v>0</v>
      </c>
      <c r="AM22" s="311">
        <v>12880895</v>
      </c>
      <c r="AN22" s="309">
        <v>321821</v>
      </c>
      <c r="AO22" s="310">
        <v>30218962</v>
      </c>
      <c r="AP22" s="310">
        <v>0</v>
      </c>
      <c r="AQ22" s="310">
        <v>12072721</v>
      </c>
      <c r="AR22" s="310">
        <v>25573737</v>
      </c>
      <c r="AS22" s="310">
        <v>348851</v>
      </c>
      <c r="AT22" s="309">
        <v>68536092</v>
      </c>
      <c r="AU22" s="311">
        <v>81416987</v>
      </c>
      <c r="AV22" s="311">
        <v>52720174</v>
      </c>
      <c r="AW22" s="311">
        <v>121256266</v>
      </c>
      <c r="AX22" s="311">
        <v>134137161</v>
      </c>
      <c r="AY22" s="311">
        <v>-77743751</v>
      </c>
      <c r="AZ22" s="311">
        <v>43512515</v>
      </c>
      <c r="BA22" s="311">
        <v>56393410</v>
      </c>
      <c r="BC22" s="407">
        <v>0.95488366999999996</v>
      </c>
      <c r="BD22" s="407">
        <v>4.5116330000000038E-2</v>
      </c>
      <c r="BE22" s="410">
        <v>1.177154958684787E-2</v>
      </c>
      <c r="BF22" s="410">
        <v>0</v>
      </c>
    </row>
    <row r="23" spans="1:58" ht="15" customHeight="1" x14ac:dyDescent="0.15">
      <c r="A23" s="312" t="s">
        <v>344</v>
      </c>
      <c r="B23" s="313" t="s">
        <v>470</v>
      </c>
      <c r="C23" s="309">
        <v>0</v>
      </c>
      <c r="D23" s="310">
        <v>0</v>
      </c>
      <c r="E23" s="310">
        <v>0</v>
      </c>
      <c r="F23" s="310">
        <v>2021393</v>
      </c>
      <c r="G23" s="310">
        <v>1212</v>
      </c>
      <c r="H23" s="310">
        <v>0</v>
      </c>
      <c r="I23" s="310">
        <v>0</v>
      </c>
      <c r="J23" s="310">
        <v>0</v>
      </c>
      <c r="K23" s="310">
        <v>0</v>
      </c>
      <c r="L23" s="310">
        <v>0</v>
      </c>
      <c r="M23" s="310">
        <v>0</v>
      </c>
      <c r="N23" s="310">
        <v>0</v>
      </c>
      <c r="O23" s="310">
        <v>0</v>
      </c>
      <c r="P23" s="310">
        <v>0</v>
      </c>
      <c r="Q23" s="310">
        <v>7802</v>
      </c>
      <c r="R23" s="310">
        <v>0</v>
      </c>
      <c r="S23" s="310">
        <v>0</v>
      </c>
      <c r="T23" s="310">
        <v>0</v>
      </c>
      <c r="U23" s="310">
        <v>291631687</v>
      </c>
      <c r="V23" s="310">
        <v>0</v>
      </c>
      <c r="W23" s="310">
        <v>0</v>
      </c>
      <c r="X23" s="310">
        <v>0</v>
      </c>
      <c r="Y23" s="310">
        <v>0</v>
      </c>
      <c r="Z23" s="310">
        <v>0</v>
      </c>
      <c r="AA23" s="310">
        <v>0</v>
      </c>
      <c r="AB23" s="310">
        <v>0</v>
      </c>
      <c r="AC23" s="310">
        <v>2313772</v>
      </c>
      <c r="AD23" s="310">
        <v>0</v>
      </c>
      <c r="AE23" s="310">
        <v>1065218</v>
      </c>
      <c r="AF23" s="310">
        <v>24915</v>
      </c>
      <c r="AG23" s="310">
        <v>0</v>
      </c>
      <c r="AH23" s="310">
        <v>0</v>
      </c>
      <c r="AI23" s="310">
        <v>22331856</v>
      </c>
      <c r="AJ23" s="310">
        <v>11422</v>
      </c>
      <c r="AK23" s="310">
        <v>0</v>
      </c>
      <c r="AL23" s="310">
        <v>0</v>
      </c>
      <c r="AM23" s="311">
        <v>319409277</v>
      </c>
      <c r="AN23" s="309">
        <v>0</v>
      </c>
      <c r="AO23" s="310">
        <v>53503614</v>
      </c>
      <c r="AP23" s="310">
        <v>0</v>
      </c>
      <c r="AQ23" s="310">
        <v>14407686</v>
      </c>
      <c r="AR23" s="310">
        <v>59113572</v>
      </c>
      <c r="AS23" s="310">
        <v>943539</v>
      </c>
      <c r="AT23" s="309">
        <v>127968411</v>
      </c>
      <c r="AU23" s="311">
        <v>447377688</v>
      </c>
      <c r="AV23" s="311">
        <v>481774002</v>
      </c>
      <c r="AW23" s="311">
        <v>609742413</v>
      </c>
      <c r="AX23" s="311">
        <v>929151690</v>
      </c>
      <c r="AY23" s="311">
        <v>-388293370</v>
      </c>
      <c r="AZ23" s="311">
        <v>221449043</v>
      </c>
      <c r="BA23" s="311">
        <v>540858320</v>
      </c>
      <c r="BC23" s="407">
        <v>0.86793191000000003</v>
      </c>
      <c r="BD23" s="407">
        <v>0.13206808999999997</v>
      </c>
      <c r="BE23" s="410">
        <v>2.0841895405823929E-2</v>
      </c>
      <c r="BF23" s="410">
        <v>0</v>
      </c>
    </row>
    <row r="24" spans="1:58" ht="15" customHeight="1" x14ac:dyDescent="0.15">
      <c r="A24" s="312" t="s">
        <v>345</v>
      </c>
      <c r="B24" s="313" t="s">
        <v>499</v>
      </c>
      <c r="C24" s="309">
        <v>1055124</v>
      </c>
      <c r="D24" s="310">
        <v>727144</v>
      </c>
      <c r="E24" s="310">
        <v>467571</v>
      </c>
      <c r="F24" s="310">
        <v>983250</v>
      </c>
      <c r="G24" s="310">
        <v>205559</v>
      </c>
      <c r="H24" s="310">
        <v>8259345</v>
      </c>
      <c r="I24" s="310">
        <v>1062440</v>
      </c>
      <c r="J24" s="310">
        <v>3376929</v>
      </c>
      <c r="K24" s="310">
        <v>1756960</v>
      </c>
      <c r="L24" s="310">
        <v>24653</v>
      </c>
      <c r="M24" s="310">
        <v>1372725</v>
      </c>
      <c r="N24" s="310">
        <v>719646</v>
      </c>
      <c r="O24" s="310">
        <v>241132</v>
      </c>
      <c r="P24" s="310">
        <v>786384</v>
      </c>
      <c r="Q24" s="310">
        <v>9612689</v>
      </c>
      <c r="R24" s="310">
        <v>4591975</v>
      </c>
      <c r="S24" s="310">
        <v>1924068</v>
      </c>
      <c r="T24" s="310">
        <v>3261286</v>
      </c>
      <c r="U24" s="310">
        <v>21181411</v>
      </c>
      <c r="V24" s="310">
        <v>27992254</v>
      </c>
      <c r="W24" s="310">
        <v>22617426</v>
      </c>
      <c r="X24" s="310">
        <v>2853212</v>
      </c>
      <c r="Y24" s="310">
        <v>1221565</v>
      </c>
      <c r="Z24" s="310">
        <v>9246175</v>
      </c>
      <c r="AA24" s="310">
        <v>5140745</v>
      </c>
      <c r="AB24" s="310">
        <v>386798</v>
      </c>
      <c r="AC24" s="310">
        <v>2171576</v>
      </c>
      <c r="AD24" s="310">
        <v>5324186</v>
      </c>
      <c r="AE24" s="310">
        <v>3542329</v>
      </c>
      <c r="AF24" s="310">
        <v>6983629</v>
      </c>
      <c r="AG24" s="310">
        <v>4168230</v>
      </c>
      <c r="AH24" s="310">
        <v>2390965</v>
      </c>
      <c r="AI24" s="310">
        <v>11489309</v>
      </c>
      <c r="AJ24" s="310">
        <v>4069733</v>
      </c>
      <c r="AK24" s="310">
        <v>2682901</v>
      </c>
      <c r="AL24" s="310">
        <v>264336</v>
      </c>
      <c r="AM24" s="311">
        <v>174155660</v>
      </c>
      <c r="AN24" s="309">
        <v>2115274</v>
      </c>
      <c r="AO24" s="310">
        <v>36124553</v>
      </c>
      <c r="AP24" s="310">
        <v>39090</v>
      </c>
      <c r="AQ24" s="310">
        <v>2791116</v>
      </c>
      <c r="AR24" s="310">
        <v>7617855</v>
      </c>
      <c r="AS24" s="310">
        <v>629715</v>
      </c>
      <c r="AT24" s="309">
        <v>49317603</v>
      </c>
      <c r="AU24" s="311">
        <v>223473263</v>
      </c>
      <c r="AV24" s="311">
        <v>92678820</v>
      </c>
      <c r="AW24" s="311">
        <v>141996423</v>
      </c>
      <c r="AX24" s="311">
        <v>316152083</v>
      </c>
      <c r="AY24" s="311">
        <v>-185548274</v>
      </c>
      <c r="AZ24" s="311">
        <v>-43551851</v>
      </c>
      <c r="BA24" s="311">
        <v>130603809</v>
      </c>
      <c r="BC24" s="407">
        <v>0.83029295000000003</v>
      </c>
      <c r="BD24" s="407">
        <v>0.16970704999999997</v>
      </c>
      <c r="BE24" s="410">
        <v>1.4072024278736444E-2</v>
      </c>
      <c r="BF24" s="410">
        <v>3.803230516344866E-5</v>
      </c>
    </row>
    <row r="25" spans="1:58" ht="15" customHeight="1" x14ac:dyDescent="0.15">
      <c r="A25" s="312" t="s">
        <v>346</v>
      </c>
      <c r="B25" s="313" t="s">
        <v>472</v>
      </c>
      <c r="C25" s="309">
        <v>397996</v>
      </c>
      <c r="D25" s="310">
        <v>217964</v>
      </c>
      <c r="E25" s="310">
        <v>39825</v>
      </c>
      <c r="F25" s="310">
        <v>20488</v>
      </c>
      <c r="G25" s="310">
        <v>72739</v>
      </c>
      <c r="H25" s="310">
        <v>159311</v>
      </c>
      <c r="I25" s="310">
        <v>67018</v>
      </c>
      <c r="J25" s="310">
        <v>364521</v>
      </c>
      <c r="K25" s="310">
        <v>104218</v>
      </c>
      <c r="L25" s="310">
        <v>46309</v>
      </c>
      <c r="M25" s="310">
        <v>533530</v>
      </c>
      <c r="N25" s="310">
        <v>299001</v>
      </c>
      <c r="O25" s="310">
        <v>50102</v>
      </c>
      <c r="P25" s="310">
        <v>337864</v>
      </c>
      <c r="Q25" s="310">
        <v>551238</v>
      </c>
      <c r="R25" s="310">
        <v>835605</v>
      </c>
      <c r="S25" s="310">
        <v>103856</v>
      </c>
      <c r="T25" s="310">
        <v>124080</v>
      </c>
      <c r="U25" s="310">
        <v>161788</v>
      </c>
      <c r="V25" s="310">
        <v>279429</v>
      </c>
      <c r="W25" s="310">
        <v>659517</v>
      </c>
      <c r="X25" s="310">
        <v>3030148</v>
      </c>
      <c r="Y25" s="310">
        <v>182027</v>
      </c>
      <c r="Z25" s="310">
        <v>2198054</v>
      </c>
      <c r="AA25" s="310">
        <v>715564</v>
      </c>
      <c r="AB25" s="310">
        <v>6499393</v>
      </c>
      <c r="AC25" s="310">
        <v>2716185</v>
      </c>
      <c r="AD25" s="310">
        <v>885959</v>
      </c>
      <c r="AE25" s="310">
        <v>3431140</v>
      </c>
      <c r="AF25" s="310">
        <v>1937517</v>
      </c>
      <c r="AG25" s="310">
        <v>1472992</v>
      </c>
      <c r="AH25" s="310">
        <v>69265</v>
      </c>
      <c r="AI25" s="310">
        <v>641267</v>
      </c>
      <c r="AJ25" s="310">
        <v>860739</v>
      </c>
      <c r="AK25" s="310">
        <v>0</v>
      </c>
      <c r="AL25" s="310">
        <v>0</v>
      </c>
      <c r="AM25" s="311">
        <v>30066649</v>
      </c>
      <c r="AN25" s="309">
        <v>0</v>
      </c>
      <c r="AO25" s="310">
        <v>0</v>
      </c>
      <c r="AP25" s="310">
        <v>0</v>
      </c>
      <c r="AQ25" s="310">
        <v>821593605</v>
      </c>
      <c r="AR25" s="310">
        <v>474343388</v>
      </c>
      <c r="AS25" s="310">
        <v>0</v>
      </c>
      <c r="AT25" s="309">
        <v>1295936993</v>
      </c>
      <c r="AU25" s="311">
        <v>1326003642</v>
      </c>
      <c r="AV25" s="311">
        <v>0</v>
      </c>
      <c r="AW25" s="311">
        <v>1295936993</v>
      </c>
      <c r="AX25" s="311">
        <v>1326003642</v>
      </c>
      <c r="AY25" s="311">
        <v>0</v>
      </c>
      <c r="AZ25" s="311">
        <v>1295936993</v>
      </c>
      <c r="BA25" s="311">
        <v>1326003642</v>
      </c>
      <c r="BC25" s="407">
        <v>0</v>
      </c>
      <c r="BD25" s="407">
        <v>1</v>
      </c>
      <c r="BE25" s="410">
        <v>0</v>
      </c>
      <c r="BF25" s="410">
        <v>0</v>
      </c>
    </row>
    <row r="26" spans="1:58" ht="15" customHeight="1" x14ac:dyDescent="0.15">
      <c r="A26" s="312" t="s">
        <v>347</v>
      </c>
      <c r="B26" s="313" t="s">
        <v>523</v>
      </c>
      <c r="C26" s="309">
        <v>1688020</v>
      </c>
      <c r="D26" s="310">
        <v>1656394</v>
      </c>
      <c r="E26" s="310">
        <v>171579</v>
      </c>
      <c r="F26" s="310">
        <v>144021</v>
      </c>
      <c r="G26" s="310">
        <v>729522</v>
      </c>
      <c r="H26" s="310">
        <v>4651513</v>
      </c>
      <c r="I26" s="310">
        <v>682112</v>
      </c>
      <c r="J26" s="310">
        <v>5995213</v>
      </c>
      <c r="K26" s="310">
        <v>1737634</v>
      </c>
      <c r="L26" s="310">
        <v>279841</v>
      </c>
      <c r="M26" s="310">
        <v>6833355</v>
      </c>
      <c r="N26" s="310">
        <v>5064004</v>
      </c>
      <c r="O26" s="310">
        <v>853569</v>
      </c>
      <c r="P26" s="310">
        <v>2477609</v>
      </c>
      <c r="Q26" s="310">
        <v>4476819</v>
      </c>
      <c r="R26" s="310">
        <v>5687604</v>
      </c>
      <c r="S26" s="310">
        <v>400206</v>
      </c>
      <c r="T26" s="310">
        <v>342126</v>
      </c>
      <c r="U26" s="310">
        <v>4320527</v>
      </c>
      <c r="V26" s="310">
        <v>2830719</v>
      </c>
      <c r="W26" s="310">
        <v>4413518</v>
      </c>
      <c r="X26" s="310">
        <v>24073150</v>
      </c>
      <c r="Y26" s="310">
        <v>5278511</v>
      </c>
      <c r="Z26" s="310">
        <v>19837765</v>
      </c>
      <c r="AA26" s="310">
        <v>1763180</v>
      </c>
      <c r="AB26" s="310">
        <v>1979634</v>
      </c>
      <c r="AC26" s="310">
        <v>4872446</v>
      </c>
      <c r="AD26" s="310">
        <v>2693352</v>
      </c>
      <c r="AE26" s="310">
        <v>5072966</v>
      </c>
      <c r="AF26" s="310">
        <v>12037563</v>
      </c>
      <c r="AG26" s="310">
        <v>10589973</v>
      </c>
      <c r="AH26" s="310">
        <v>263124</v>
      </c>
      <c r="AI26" s="310">
        <v>2685134</v>
      </c>
      <c r="AJ26" s="310">
        <v>16370856</v>
      </c>
      <c r="AK26" s="310">
        <v>0</v>
      </c>
      <c r="AL26" s="310">
        <v>279933</v>
      </c>
      <c r="AM26" s="311">
        <v>163233492</v>
      </c>
      <c r="AN26" s="309">
        <v>81434</v>
      </c>
      <c r="AO26" s="310">
        <v>75370299</v>
      </c>
      <c r="AP26" s="310">
        <v>2799722</v>
      </c>
      <c r="AQ26" s="310">
        <v>0</v>
      </c>
      <c r="AR26" s="310">
        <v>0</v>
      </c>
      <c r="AS26" s="310">
        <v>0</v>
      </c>
      <c r="AT26" s="309">
        <v>78251455</v>
      </c>
      <c r="AU26" s="311">
        <v>241484947</v>
      </c>
      <c r="AV26" s="311">
        <v>0</v>
      </c>
      <c r="AW26" s="311">
        <v>78251455</v>
      </c>
      <c r="AX26" s="311">
        <v>241484947</v>
      </c>
      <c r="AY26" s="311">
        <v>-71099741</v>
      </c>
      <c r="AZ26" s="311">
        <v>7151714</v>
      </c>
      <c r="BA26" s="311">
        <v>170385206</v>
      </c>
      <c r="BC26" s="407">
        <v>0.29442721999999999</v>
      </c>
      <c r="BD26" s="407">
        <v>0.70557278000000001</v>
      </c>
      <c r="BE26" s="410">
        <v>2.9359883772779833E-2</v>
      </c>
      <c r="BF26" s="410">
        <v>2.7239672928324587E-3</v>
      </c>
    </row>
    <row r="27" spans="1:58" ht="15" customHeight="1" x14ac:dyDescent="0.15">
      <c r="A27" s="312" t="s">
        <v>348</v>
      </c>
      <c r="B27" s="313" t="s">
        <v>500</v>
      </c>
      <c r="C27" s="309">
        <v>27547</v>
      </c>
      <c r="D27" s="310">
        <v>85814</v>
      </c>
      <c r="E27" s="310">
        <v>2935</v>
      </c>
      <c r="F27" s="310">
        <v>288</v>
      </c>
      <c r="G27" s="310">
        <v>24132</v>
      </c>
      <c r="H27" s="310">
        <v>316097</v>
      </c>
      <c r="I27" s="310">
        <v>4446</v>
      </c>
      <c r="J27" s="310">
        <v>46390</v>
      </c>
      <c r="K27" s="310">
        <v>110846</v>
      </c>
      <c r="L27" s="310">
        <v>107</v>
      </c>
      <c r="M27" s="310">
        <v>160715</v>
      </c>
      <c r="N27" s="310">
        <v>1246</v>
      </c>
      <c r="O27" s="310">
        <v>832</v>
      </c>
      <c r="P27" s="310">
        <v>5843</v>
      </c>
      <c r="Q27" s="310">
        <v>25101</v>
      </c>
      <c r="R27" s="310">
        <v>79165</v>
      </c>
      <c r="S27" s="310">
        <v>11430</v>
      </c>
      <c r="T27" s="310">
        <v>4072</v>
      </c>
      <c r="U27" s="310">
        <v>28555</v>
      </c>
      <c r="V27" s="310">
        <v>8466</v>
      </c>
      <c r="W27" s="310">
        <v>2672547</v>
      </c>
      <c r="X27" s="310">
        <v>2782218</v>
      </c>
      <c r="Y27" s="310">
        <v>0</v>
      </c>
      <c r="Z27" s="310">
        <v>611944</v>
      </c>
      <c r="AA27" s="310">
        <v>433011</v>
      </c>
      <c r="AB27" s="310">
        <v>3958</v>
      </c>
      <c r="AC27" s="310">
        <v>727403</v>
      </c>
      <c r="AD27" s="310">
        <v>813491</v>
      </c>
      <c r="AE27" s="310">
        <v>5648262</v>
      </c>
      <c r="AF27" s="310">
        <v>1092700</v>
      </c>
      <c r="AG27" s="310">
        <v>1283895</v>
      </c>
      <c r="AH27" s="310">
        <v>835</v>
      </c>
      <c r="AI27" s="310">
        <v>117297</v>
      </c>
      <c r="AJ27" s="310">
        <v>4172062</v>
      </c>
      <c r="AK27" s="310">
        <v>0</v>
      </c>
      <c r="AL27" s="310">
        <v>432219</v>
      </c>
      <c r="AM27" s="311">
        <v>21735869</v>
      </c>
      <c r="AN27" s="309">
        <v>0</v>
      </c>
      <c r="AO27" s="310">
        <v>29257802</v>
      </c>
      <c r="AP27" s="310">
        <v>12474194</v>
      </c>
      <c r="AQ27" s="310">
        <v>0</v>
      </c>
      <c r="AR27" s="310">
        <v>0</v>
      </c>
      <c r="AS27" s="310">
        <v>0</v>
      </c>
      <c r="AT27" s="309">
        <v>41731996</v>
      </c>
      <c r="AU27" s="311">
        <v>63467865</v>
      </c>
      <c r="AV27" s="311">
        <v>0</v>
      </c>
      <c r="AW27" s="311">
        <v>41731996</v>
      </c>
      <c r="AX27" s="311">
        <v>63467865</v>
      </c>
      <c r="AY27" s="311">
        <v>0</v>
      </c>
      <c r="AZ27" s="311">
        <v>41731996</v>
      </c>
      <c r="BA27" s="311">
        <v>63467865</v>
      </c>
      <c r="BC27" s="407">
        <v>0</v>
      </c>
      <c r="BD27" s="407">
        <v>1</v>
      </c>
      <c r="BE27" s="410">
        <v>1.1397137566974564E-2</v>
      </c>
      <c r="BF27" s="410">
        <v>1.2136668019341528E-2</v>
      </c>
    </row>
    <row r="28" spans="1:58" ht="15" customHeight="1" x14ac:dyDescent="0.15">
      <c r="A28" s="312" t="s">
        <v>349</v>
      </c>
      <c r="B28" s="313" t="s">
        <v>473</v>
      </c>
      <c r="C28" s="309">
        <v>9951731</v>
      </c>
      <c r="D28" s="310">
        <v>8731362</v>
      </c>
      <c r="E28" s="310">
        <v>610327</v>
      </c>
      <c r="F28" s="310">
        <v>1988345</v>
      </c>
      <c r="G28" s="310">
        <v>531337</v>
      </c>
      <c r="H28" s="310">
        <v>25713335</v>
      </c>
      <c r="I28" s="310">
        <v>2207870</v>
      </c>
      <c r="J28" s="310">
        <v>7672180</v>
      </c>
      <c r="K28" s="310">
        <v>2091935</v>
      </c>
      <c r="L28" s="310">
        <v>688152</v>
      </c>
      <c r="M28" s="310">
        <v>2835609</v>
      </c>
      <c r="N28" s="310">
        <v>1739804</v>
      </c>
      <c r="O28" s="310">
        <v>804736</v>
      </c>
      <c r="P28" s="310">
        <v>4927626</v>
      </c>
      <c r="Q28" s="310">
        <v>15070821</v>
      </c>
      <c r="R28" s="310">
        <v>7998756</v>
      </c>
      <c r="S28" s="310">
        <v>2514288</v>
      </c>
      <c r="T28" s="310">
        <v>2479073</v>
      </c>
      <c r="U28" s="310">
        <v>13991061</v>
      </c>
      <c r="V28" s="310">
        <v>10625185</v>
      </c>
      <c r="W28" s="310">
        <v>64481135</v>
      </c>
      <c r="X28" s="310">
        <v>1840581</v>
      </c>
      <c r="Y28" s="310">
        <v>1001905</v>
      </c>
      <c r="Z28" s="310">
        <v>7723029</v>
      </c>
      <c r="AA28" s="310">
        <v>1430701</v>
      </c>
      <c r="AB28" s="310">
        <v>745259</v>
      </c>
      <c r="AC28" s="310">
        <v>13775789</v>
      </c>
      <c r="AD28" s="310">
        <v>3186744</v>
      </c>
      <c r="AE28" s="310">
        <v>3238496</v>
      </c>
      <c r="AF28" s="310">
        <v>6106472</v>
      </c>
      <c r="AG28" s="310">
        <v>34745774</v>
      </c>
      <c r="AH28" s="310">
        <v>1638868</v>
      </c>
      <c r="AI28" s="310">
        <v>12516448</v>
      </c>
      <c r="AJ28" s="310">
        <v>26398653</v>
      </c>
      <c r="AK28" s="310">
        <v>3134503</v>
      </c>
      <c r="AL28" s="310">
        <v>475521</v>
      </c>
      <c r="AM28" s="311">
        <v>305613411</v>
      </c>
      <c r="AN28" s="309">
        <v>14350626</v>
      </c>
      <c r="AO28" s="310">
        <v>280708979</v>
      </c>
      <c r="AP28" s="310">
        <v>86346</v>
      </c>
      <c r="AQ28" s="310">
        <v>7929862</v>
      </c>
      <c r="AR28" s="310">
        <v>51684162</v>
      </c>
      <c r="AS28" s="310">
        <v>1486090</v>
      </c>
      <c r="AT28" s="309">
        <v>356246065</v>
      </c>
      <c r="AU28" s="311">
        <v>661859476</v>
      </c>
      <c r="AV28" s="311">
        <v>309812138</v>
      </c>
      <c r="AW28" s="311">
        <v>666058203</v>
      </c>
      <c r="AX28" s="311">
        <v>971671614</v>
      </c>
      <c r="AY28" s="311">
        <v>-292930957</v>
      </c>
      <c r="AZ28" s="311">
        <v>373127246</v>
      </c>
      <c r="BA28" s="311">
        <v>678740657</v>
      </c>
      <c r="BC28" s="407">
        <v>0.44258784000000001</v>
      </c>
      <c r="BD28" s="407">
        <v>0.55741215999999993</v>
      </c>
      <c r="BE28" s="410">
        <v>0.10934788778555457</v>
      </c>
      <c r="BF28" s="410">
        <v>8.4009655196805788E-5</v>
      </c>
    </row>
    <row r="29" spans="1:58" ht="15" customHeight="1" x14ac:dyDescent="0.15">
      <c r="A29" s="312" t="s">
        <v>350</v>
      </c>
      <c r="B29" s="313" t="s">
        <v>474</v>
      </c>
      <c r="C29" s="309">
        <v>968678</v>
      </c>
      <c r="D29" s="310">
        <v>547270</v>
      </c>
      <c r="E29" s="310">
        <v>338994</v>
      </c>
      <c r="F29" s="310">
        <v>362641</v>
      </c>
      <c r="G29" s="310">
        <v>1039870</v>
      </c>
      <c r="H29" s="310">
        <v>1426954</v>
      </c>
      <c r="I29" s="310">
        <v>481157</v>
      </c>
      <c r="J29" s="310">
        <v>1025431</v>
      </c>
      <c r="K29" s="310">
        <v>367823</v>
      </c>
      <c r="L29" s="310">
        <v>27078</v>
      </c>
      <c r="M29" s="310">
        <v>961181</v>
      </c>
      <c r="N29" s="310">
        <v>371348</v>
      </c>
      <c r="O29" s="310">
        <v>99433</v>
      </c>
      <c r="P29" s="310">
        <v>1160843</v>
      </c>
      <c r="Q29" s="310">
        <v>3060175</v>
      </c>
      <c r="R29" s="310">
        <v>1321750</v>
      </c>
      <c r="S29" s="310">
        <v>282837</v>
      </c>
      <c r="T29" s="310">
        <v>567742</v>
      </c>
      <c r="U29" s="310">
        <v>2131065</v>
      </c>
      <c r="V29" s="310">
        <v>1200920</v>
      </c>
      <c r="W29" s="310">
        <v>18817902</v>
      </c>
      <c r="X29" s="310">
        <v>3757367</v>
      </c>
      <c r="Y29" s="310">
        <v>2349576</v>
      </c>
      <c r="Z29" s="310">
        <v>11930732</v>
      </c>
      <c r="AA29" s="310">
        <v>9314765</v>
      </c>
      <c r="AB29" s="310">
        <v>51294781</v>
      </c>
      <c r="AC29" s="310">
        <v>8111339</v>
      </c>
      <c r="AD29" s="310">
        <v>1813628</v>
      </c>
      <c r="AE29" s="310">
        <v>6576876</v>
      </c>
      <c r="AF29" s="310">
        <v>3802267</v>
      </c>
      <c r="AG29" s="310">
        <v>5752409</v>
      </c>
      <c r="AH29" s="310">
        <v>1126747</v>
      </c>
      <c r="AI29" s="310">
        <v>5481549</v>
      </c>
      <c r="AJ29" s="310">
        <v>3405543</v>
      </c>
      <c r="AK29" s="310">
        <v>0</v>
      </c>
      <c r="AL29" s="310">
        <v>134976</v>
      </c>
      <c r="AM29" s="311">
        <v>151413647</v>
      </c>
      <c r="AN29" s="309">
        <v>2433</v>
      </c>
      <c r="AO29" s="310">
        <v>174617288</v>
      </c>
      <c r="AP29" s="310">
        <v>0</v>
      </c>
      <c r="AQ29" s="310">
        <v>0</v>
      </c>
      <c r="AR29" s="310">
        <v>0</v>
      </c>
      <c r="AS29" s="310">
        <v>0</v>
      </c>
      <c r="AT29" s="309">
        <v>174619721</v>
      </c>
      <c r="AU29" s="311">
        <v>326033368</v>
      </c>
      <c r="AV29" s="311">
        <v>4839820</v>
      </c>
      <c r="AW29" s="311">
        <v>179459541</v>
      </c>
      <c r="AX29" s="311">
        <v>330873188</v>
      </c>
      <c r="AY29" s="311">
        <v>-79069292</v>
      </c>
      <c r="AZ29" s="311">
        <v>100390249</v>
      </c>
      <c r="BA29" s="311">
        <v>251803896</v>
      </c>
      <c r="BC29" s="407">
        <v>0.24251902</v>
      </c>
      <c r="BD29" s="407">
        <v>0.75748097999999997</v>
      </c>
      <c r="BE29" s="410">
        <v>6.8020736927128594E-2</v>
      </c>
      <c r="BF29" s="410">
        <v>0</v>
      </c>
    </row>
    <row r="30" spans="1:58" ht="15" customHeight="1" x14ac:dyDescent="0.15">
      <c r="A30" s="312" t="s">
        <v>351</v>
      </c>
      <c r="B30" s="313" t="s">
        <v>475</v>
      </c>
      <c r="C30" s="309">
        <v>228776</v>
      </c>
      <c r="D30" s="310">
        <v>0</v>
      </c>
      <c r="E30" s="310">
        <v>22879</v>
      </c>
      <c r="F30" s="310">
        <v>20578</v>
      </c>
      <c r="G30" s="310">
        <v>119136</v>
      </c>
      <c r="H30" s="310">
        <v>1020349</v>
      </c>
      <c r="I30" s="310">
        <v>98832</v>
      </c>
      <c r="J30" s="310">
        <v>220597</v>
      </c>
      <c r="K30" s="310">
        <v>142834</v>
      </c>
      <c r="L30" s="310">
        <v>18116</v>
      </c>
      <c r="M30" s="310">
        <v>297281</v>
      </c>
      <c r="N30" s="310">
        <v>150024</v>
      </c>
      <c r="O30" s="310">
        <v>17611</v>
      </c>
      <c r="P30" s="310">
        <v>499785</v>
      </c>
      <c r="Q30" s="310">
        <v>869627</v>
      </c>
      <c r="R30" s="310">
        <v>312797</v>
      </c>
      <c r="S30" s="310">
        <v>129742</v>
      </c>
      <c r="T30" s="310">
        <v>158845</v>
      </c>
      <c r="U30" s="310">
        <v>387931</v>
      </c>
      <c r="V30" s="310">
        <v>324355</v>
      </c>
      <c r="W30" s="310">
        <v>3943516</v>
      </c>
      <c r="X30" s="310">
        <v>1171188</v>
      </c>
      <c r="Y30" s="310">
        <v>92885</v>
      </c>
      <c r="Z30" s="310">
        <v>14123379</v>
      </c>
      <c r="AA30" s="310">
        <v>2741139</v>
      </c>
      <c r="AB30" s="310">
        <v>7774742</v>
      </c>
      <c r="AC30" s="310">
        <v>5869494</v>
      </c>
      <c r="AD30" s="310">
        <v>3931388</v>
      </c>
      <c r="AE30" s="310">
        <v>349116</v>
      </c>
      <c r="AF30" s="310">
        <v>1909488</v>
      </c>
      <c r="AG30" s="310">
        <v>9092021</v>
      </c>
      <c r="AH30" s="310">
        <v>594026</v>
      </c>
      <c r="AI30" s="310">
        <v>3270398</v>
      </c>
      <c r="AJ30" s="310">
        <v>4257122</v>
      </c>
      <c r="AK30" s="310">
        <v>0</v>
      </c>
      <c r="AL30" s="310">
        <v>1251029</v>
      </c>
      <c r="AM30" s="311">
        <v>65411026</v>
      </c>
      <c r="AN30" s="309">
        <v>0</v>
      </c>
      <c r="AO30" s="310">
        <v>577979370</v>
      </c>
      <c r="AP30" s="310">
        <v>1077555</v>
      </c>
      <c r="AQ30" s="310">
        <v>0</v>
      </c>
      <c r="AR30" s="310">
        <v>301827</v>
      </c>
      <c r="AS30" s="310">
        <v>0</v>
      </c>
      <c r="AT30" s="309">
        <v>579358752</v>
      </c>
      <c r="AU30" s="311">
        <v>644769778</v>
      </c>
      <c r="AV30" s="311">
        <v>0</v>
      </c>
      <c r="AW30" s="311">
        <v>579358752</v>
      </c>
      <c r="AX30" s="311">
        <v>644769778</v>
      </c>
      <c r="AY30" s="311">
        <v>0</v>
      </c>
      <c r="AZ30" s="311">
        <v>579358752</v>
      </c>
      <c r="BA30" s="311">
        <v>644769778</v>
      </c>
      <c r="BC30" s="407">
        <v>0</v>
      </c>
      <c r="BD30" s="407">
        <v>1</v>
      </c>
      <c r="BE30" s="410">
        <v>0.22514713821507476</v>
      </c>
      <c r="BF30" s="410">
        <v>1.0483985825121495E-3</v>
      </c>
    </row>
    <row r="31" spans="1:58" ht="15" customHeight="1" x14ac:dyDescent="0.15">
      <c r="A31" s="312" t="s">
        <v>352</v>
      </c>
      <c r="B31" s="313" t="s">
        <v>501</v>
      </c>
      <c r="C31" s="309">
        <v>7542275</v>
      </c>
      <c r="D31" s="310">
        <v>11761046</v>
      </c>
      <c r="E31" s="310">
        <v>2417768</v>
      </c>
      <c r="F31" s="310">
        <v>1622465</v>
      </c>
      <c r="G31" s="310">
        <v>5758779</v>
      </c>
      <c r="H31" s="310">
        <v>13500634</v>
      </c>
      <c r="I31" s="310">
        <v>656272</v>
      </c>
      <c r="J31" s="310">
        <v>4664681</v>
      </c>
      <c r="K31" s="310">
        <v>1244033</v>
      </c>
      <c r="L31" s="310">
        <v>817541</v>
      </c>
      <c r="M31" s="310">
        <v>7339873</v>
      </c>
      <c r="N31" s="310">
        <v>1842743</v>
      </c>
      <c r="O31" s="310">
        <v>429042</v>
      </c>
      <c r="P31" s="310">
        <v>3181736</v>
      </c>
      <c r="Q31" s="310">
        <v>7022805</v>
      </c>
      <c r="R31" s="310">
        <v>3256575</v>
      </c>
      <c r="S31" s="310">
        <v>820237</v>
      </c>
      <c r="T31" s="310">
        <v>999543</v>
      </c>
      <c r="U31" s="310">
        <v>9643583</v>
      </c>
      <c r="V31" s="310">
        <v>6847434</v>
      </c>
      <c r="W31" s="310">
        <v>59639465</v>
      </c>
      <c r="X31" s="310">
        <v>3751694</v>
      </c>
      <c r="Y31" s="310">
        <v>3504624</v>
      </c>
      <c r="Z31" s="310">
        <v>32039904</v>
      </c>
      <c r="AA31" s="310">
        <v>7997017</v>
      </c>
      <c r="AB31" s="310">
        <v>1250696</v>
      </c>
      <c r="AC31" s="310">
        <v>27329538</v>
      </c>
      <c r="AD31" s="310">
        <v>7814720</v>
      </c>
      <c r="AE31" s="310">
        <v>9940346</v>
      </c>
      <c r="AF31" s="310">
        <v>8893562</v>
      </c>
      <c r="AG31" s="310">
        <v>10504692</v>
      </c>
      <c r="AH31" s="310">
        <v>1650928</v>
      </c>
      <c r="AI31" s="310">
        <v>8153809</v>
      </c>
      <c r="AJ31" s="310">
        <v>16151499</v>
      </c>
      <c r="AK31" s="310">
        <v>146942</v>
      </c>
      <c r="AL31" s="310">
        <v>3724125</v>
      </c>
      <c r="AM31" s="311">
        <v>293862626</v>
      </c>
      <c r="AN31" s="309">
        <v>3589704</v>
      </c>
      <c r="AO31" s="310">
        <v>98543237</v>
      </c>
      <c r="AP31" s="310">
        <v>179228</v>
      </c>
      <c r="AQ31" s="310">
        <v>1143706</v>
      </c>
      <c r="AR31" s="310">
        <v>5615767</v>
      </c>
      <c r="AS31" s="310">
        <v>458052</v>
      </c>
      <c r="AT31" s="309">
        <v>109529694</v>
      </c>
      <c r="AU31" s="311">
        <v>403392320</v>
      </c>
      <c r="AV31" s="311">
        <v>97415262</v>
      </c>
      <c r="AW31" s="311">
        <v>206944956</v>
      </c>
      <c r="AX31" s="311">
        <v>500807582</v>
      </c>
      <c r="AY31" s="311">
        <v>-112705879</v>
      </c>
      <c r="AZ31" s="311">
        <v>94239077</v>
      </c>
      <c r="BA31" s="311">
        <v>388101703</v>
      </c>
      <c r="BC31" s="407">
        <v>0.27939520000000001</v>
      </c>
      <c r="BD31" s="407">
        <v>0.72060480000000005</v>
      </c>
      <c r="BE31" s="410">
        <v>3.8386712316392659E-2</v>
      </c>
      <c r="BF31" s="410">
        <v>1.7437845970413345E-4</v>
      </c>
    </row>
    <row r="32" spans="1:58" ht="15" customHeight="1" x14ac:dyDescent="0.15">
      <c r="A32" s="312" t="s">
        <v>353</v>
      </c>
      <c r="B32" s="313" t="s">
        <v>502</v>
      </c>
      <c r="C32" s="309">
        <v>488540</v>
      </c>
      <c r="D32" s="310">
        <v>480012</v>
      </c>
      <c r="E32" s="310">
        <v>65442</v>
      </c>
      <c r="F32" s="310">
        <v>211223</v>
      </c>
      <c r="G32" s="310">
        <v>120010</v>
      </c>
      <c r="H32" s="310">
        <v>1339089</v>
      </c>
      <c r="I32" s="310">
        <v>161947</v>
      </c>
      <c r="J32" s="310">
        <v>637300</v>
      </c>
      <c r="K32" s="310">
        <v>1278461</v>
      </c>
      <c r="L32" s="310">
        <v>47565</v>
      </c>
      <c r="M32" s="310">
        <v>472436</v>
      </c>
      <c r="N32" s="310">
        <v>238669</v>
      </c>
      <c r="O32" s="310">
        <v>79944</v>
      </c>
      <c r="P32" s="310">
        <v>704591</v>
      </c>
      <c r="Q32" s="310">
        <v>3503246</v>
      </c>
      <c r="R32" s="310">
        <v>2068355</v>
      </c>
      <c r="S32" s="310">
        <v>683091</v>
      </c>
      <c r="T32" s="310">
        <v>1086315</v>
      </c>
      <c r="U32" s="310">
        <v>1391095</v>
      </c>
      <c r="V32" s="310">
        <v>738652</v>
      </c>
      <c r="W32" s="310">
        <v>11956604</v>
      </c>
      <c r="X32" s="310">
        <v>4536903</v>
      </c>
      <c r="Y32" s="310">
        <v>605366</v>
      </c>
      <c r="Z32" s="310">
        <v>25460832</v>
      </c>
      <c r="AA32" s="310">
        <v>14917094</v>
      </c>
      <c r="AB32" s="310">
        <v>1353442</v>
      </c>
      <c r="AC32" s="310">
        <v>3580270</v>
      </c>
      <c r="AD32" s="310">
        <v>50525562</v>
      </c>
      <c r="AE32" s="310">
        <v>9553395</v>
      </c>
      <c r="AF32" s="310">
        <v>8778718</v>
      </c>
      <c r="AG32" s="310">
        <v>8571166</v>
      </c>
      <c r="AH32" s="310">
        <v>2953258</v>
      </c>
      <c r="AI32" s="310">
        <v>18693128</v>
      </c>
      <c r="AJ32" s="310">
        <v>7731586</v>
      </c>
      <c r="AK32" s="310">
        <v>0</v>
      </c>
      <c r="AL32" s="310">
        <v>3112541</v>
      </c>
      <c r="AM32" s="311">
        <v>188125848</v>
      </c>
      <c r="AN32" s="309">
        <v>1558243</v>
      </c>
      <c r="AO32" s="310">
        <v>119160512</v>
      </c>
      <c r="AP32" s="310">
        <v>344010</v>
      </c>
      <c r="AQ32" s="310">
        <v>16686271</v>
      </c>
      <c r="AR32" s="310">
        <v>54432831</v>
      </c>
      <c r="AS32" s="310">
        <v>-264210</v>
      </c>
      <c r="AT32" s="309">
        <v>191917657</v>
      </c>
      <c r="AU32" s="311">
        <v>380043505</v>
      </c>
      <c r="AV32" s="311">
        <v>27249264</v>
      </c>
      <c r="AW32" s="311">
        <v>219166921</v>
      </c>
      <c r="AX32" s="311">
        <v>407292769</v>
      </c>
      <c r="AY32" s="311">
        <v>-137043870</v>
      </c>
      <c r="AZ32" s="311">
        <v>82123051</v>
      </c>
      <c r="BA32" s="311">
        <v>270248899</v>
      </c>
      <c r="BC32" s="407">
        <v>0.36060048</v>
      </c>
      <c r="BD32" s="407">
        <v>0.63939952</v>
      </c>
      <c r="BE32" s="410">
        <v>4.6418003232612047E-2</v>
      </c>
      <c r="BF32" s="410">
        <v>3.3470179839544575E-4</v>
      </c>
    </row>
    <row r="33" spans="1:58" ht="15" customHeight="1" x14ac:dyDescent="0.15">
      <c r="A33" s="312" t="s">
        <v>354</v>
      </c>
      <c r="B33" s="313" t="s">
        <v>478</v>
      </c>
      <c r="C33" s="309">
        <v>0</v>
      </c>
      <c r="D33" s="310">
        <v>0</v>
      </c>
      <c r="E33" s="310">
        <v>0</v>
      </c>
      <c r="F33" s="310">
        <v>0</v>
      </c>
      <c r="G33" s="310">
        <v>0</v>
      </c>
      <c r="H33" s="310">
        <v>0</v>
      </c>
      <c r="I33" s="310">
        <v>0</v>
      </c>
      <c r="J33" s="310">
        <v>0</v>
      </c>
      <c r="K33" s="310">
        <v>0</v>
      </c>
      <c r="L33" s="310">
        <v>0</v>
      </c>
      <c r="M33" s="310">
        <v>0</v>
      </c>
      <c r="N33" s="310">
        <v>0</v>
      </c>
      <c r="O33" s="310">
        <v>0</v>
      </c>
      <c r="P33" s="310">
        <v>0</v>
      </c>
      <c r="Q33" s="310">
        <v>0</v>
      </c>
      <c r="R33" s="310">
        <v>0</v>
      </c>
      <c r="S33" s="310">
        <v>0</v>
      </c>
      <c r="T33" s="310">
        <v>0</v>
      </c>
      <c r="U33" s="310">
        <v>0</v>
      </c>
      <c r="V33" s="310">
        <v>0</v>
      </c>
      <c r="W33" s="310">
        <v>0</v>
      </c>
      <c r="X33" s="310">
        <v>0</v>
      </c>
      <c r="Y33" s="310">
        <v>0</v>
      </c>
      <c r="Z33" s="310">
        <v>0</v>
      </c>
      <c r="AA33" s="310">
        <v>0</v>
      </c>
      <c r="AB33" s="310">
        <v>0</v>
      </c>
      <c r="AC33" s="310">
        <v>0</v>
      </c>
      <c r="AD33" s="310">
        <v>0</v>
      </c>
      <c r="AE33" s="310">
        <v>0</v>
      </c>
      <c r="AF33" s="310">
        <v>0</v>
      </c>
      <c r="AG33" s="310">
        <v>0</v>
      </c>
      <c r="AH33" s="310">
        <v>0</v>
      </c>
      <c r="AI33" s="310">
        <v>0</v>
      </c>
      <c r="AJ33" s="310">
        <v>0</v>
      </c>
      <c r="AK33" s="310">
        <v>0</v>
      </c>
      <c r="AL33" s="310">
        <v>11657565</v>
      </c>
      <c r="AM33" s="311">
        <v>11657565</v>
      </c>
      <c r="AN33" s="309">
        <v>0</v>
      </c>
      <c r="AO33" s="310">
        <v>11807438</v>
      </c>
      <c r="AP33" s="310">
        <v>293637298</v>
      </c>
      <c r="AQ33" s="310">
        <v>0</v>
      </c>
      <c r="AR33" s="310">
        <v>0</v>
      </c>
      <c r="AS33" s="310">
        <v>0</v>
      </c>
      <c r="AT33" s="309">
        <v>305444736</v>
      </c>
      <c r="AU33" s="311">
        <v>317102301</v>
      </c>
      <c r="AV33" s="311">
        <v>0</v>
      </c>
      <c r="AW33" s="311">
        <v>305444736</v>
      </c>
      <c r="AX33" s="311">
        <v>317102301</v>
      </c>
      <c r="AY33" s="311">
        <v>0</v>
      </c>
      <c r="AZ33" s="311">
        <v>305444736</v>
      </c>
      <c r="BA33" s="311">
        <v>317102301</v>
      </c>
      <c r="BC33" s="407">
        <v>0</v>
      </c>
      <c r="BD33" s="407">
        <v>1</v>
      </c>
      <c r="BE33" s="410">
        <v>4.5994909391868536E-3</v>
      </c>
      <c r="BF33" s="410">
        <v>0.2856920778947688</v>
      </c>
    </row>
    <row r="34" spans="1:58" ht="15" customHeight="1" x14ac:dyDescent="0.15">
      <c r="A34" s="312" t="s">
        <v>355</v>
      </c>
      <c r="B34" s="313" t="s">
        <v>479</v>
      </c>
      <c r="C34" s="309">
        <v>3664</v>
      </c>
      <c r="D34" s="310">
        <v>0</v>
      </c>
      <c r="E34" s="310">
        <v>6737</v>
      </c>
      <c r="F34" s="310">
        <v>17</v>
      </c>
      <c r="G34" s="310">
        <v>7628</v>
      </c>
      <c r="H34" s="310">
        <v>94489</v>
      </c>
      <c r="I34" s="310">
        <v>396</v>
      </c>
      <c r="J34" s="310">
        <v>17401</v>
      </c>
      <c r="K34" s="310">
        <v>14028</v>
      </c>
      <c r="L34" s="310">
        <v>3</v>
      </c>
      <c r="M34" s="310">
        <v>38243</v>
      </c>
      <c r="N34" s="310">
        <v>17339</v>
      </c>
      <c r="O34" s="310">
        <v>526</v>
      </c>
      <c r="P34" s="310">
        <v>63123</v>
      </c>
      <c r="Q34" s="310">
        <v>127555</v>
      </c>
      <c r="R34" s="310">
        <v>300843</v>
      </c>
      <c r="S34" s="310">
        <v>55272</v>
      </c>
      <c r="T34" s="310">
        <v>138234</v>
      </c>
      <c r="U34" s="310">
        <v>72002</v>
      </c>
      <c r="V34" s="310">
        <v>27297</v>
      </c>
      <c r="W34" s="310">
        <v>197862</v>
      </c>
      <c r="X34" s="310">
        <v>173356</v>
      </c>
      <c r="Y34" s="310">
        <v>9343</v>
      </c>
      <c r="Z34" s="310">
        <v>159699</v>
      </c>
      <c r="AA34" s="310">
        <v>58439</v>
      </c>
      <c r="AB34" s="310">
        <v>326</v>
      </c>
      <c r="AC34" s="310">
        <v>245010</v>
      </c>
      <c r="AD34" s="310">
        <v>1221965</v>
      </c>
      <c r="AE34" s="310">
        <v>22834</v>
      </c>
      <c r="AF34" s="310">
        <v>385</v>
      </c>
      <c r="AG34" s="310">
        <v>60856</v>
      </c>
      <c r="AH34" s="310">
        <v>0</v>
      </c>
      <c r="AI34" s="310">
        <v>194760</v>
      </c>
      <c r="AJ34" s="310">
        <v>150079</v>
      </c>
      <c r="AK34" s="310">
        <v>0</v>
      </c>
      <c r="AL34" s="310">
        <v>7424</v>
      </c>
      <c r="AM34" s="311">
        <v>3487135</v>
      </c>
      <c r="AN34" s="309">
        <v>0</v>
      </c>
      <c r="AO34" s="310">
        <v>74189272</v>
      </c>
      <c r="AP34" s="310">
        <v>220409995</v>
      </c>
      <c r="AQ34" s="310">
        <v>10725362</v>
      </c>
      <c r="AR34" s="310">
        <v>87131695</v>
      </c>
      <c r="AS34" s="310">
        <v>0</v>
      </c>
      <c r="AT34" s="309">
        <v>392456324</v>
      </c>
      <c r="AU34" s="311">
        <v>395943459</v>
      </c>
      <c r="AV34" s="311">
        <v>1986387</v>
      </c>
      <c r="AW34" s="311">
        <v>394442711</v>
      </c>
      <c r="AX34" s="311">
        <v>397929846</v>
      </c>
      <c r="AY34" s="311">
        <v>-10862891</v>
      </c>
      <c r="AZ34" s="311">
        <v>383579820</v>
      </c>
      <c r="BA34" s="311">
        <v>387066955</v>
      </c>
      <c r="BC34" s="407">
        <v>2.7435459999999998E-2</v>
      </c>
      <c r="BD34" s="407">
        <v>0.97256454000000003</v>
      </c>
      <c r="BE34" s="410">
        <v>2.88998243606165E-2</v>
      </c>
      <c r="BF34" s="410">
        <v>0.21444615479442808</v>
      </c>
    </row>
    <row r="35" spans="1:58" ht="15" customHeight="1" x14ac:dyDescent="0.15">
      <c r="A35" s="312" t="s">
        <v>356</v>
      </c>
      <c r="B35" s="313" t="s">
        <v>503</v>
      </c>
      <c r="C35" s="309">
        <v>45592</v>
      </c>
      <c r="D35" s="310">
        <v>0</v>
      </c>
      <c r="E35" s="310">
        <v>0</v>
      </c>
      <c r="F35" s="310">
        <v>0</v>
      </c>
      <c r="G35" s="310">
        <v>0</v>
      </c>
      <c r="H35" s="310">
        <v>0</v>
      </c>
      <c r="I35" s="310">
        <v>0</v>
      </c>
      <c r="J35" s="310">
        <v>153</v>
      </c>
      <c r="K35" s="310">
        <v>2239</v>
      </c>
      <c r="L35" s="310">
        <v>0</v>
      </c>
      <c r="M35" s="310">
        <v>0</v>
      </c>
      <c r="N35" s="310">
        <v>175</v>
      </c>
      <c r="O35" s="310">
        <v>0</v>
      </c>
      <c r="P35" s="310">
        <v>0</v>
      </c>
      <c r="Q35" s="310">
        <v>0</v>
      </c>
      <c r="R35" s="310">
        <v>0</v>
      </c>
      <c r="S35" s="310">
        <v>0</v>
      </c>
      <c r="T35" s="310">
        <v>0</v>
      </c>
      <c r="U35" s="310">
        <v>0</v>
      </c>
      <c r="V35" s="310">
        <v>370</v>
      </c>
      <c r="W35" s="310">
        <v>1998</v>
      </c>
      <c r="X35" s="310">
        <v>46272</v>
      </c>
      <c r="Y35" s="310">
        <v>0</v>
      </c>
      <c r="Z35" s="310">
        <v>19899</v>
      </c>
      <c r="AA35" s="310">
        <v>42738</v>
      </c>
      <c r="AB35" s="310">
        <v>3160</v>
      </c>
      <c r="AC35" s="310">
        <v>299981</v>
      </c>
      <c r="AD35" s="310">
        <v>223861</v>
      </c>
      <c r="AE35" s="310">
        <v>7732</v>
      </c>
      <c r="AF35" s="310">
        <v>9684</v>
      </c>
      <c r="AG35" s="310">
        <v>10541475</v>
      </c>
      <c r="AH35" s="310">
        <v>576</v>
      </c>
      <c r="AI35" s="310">
        <v>14027</v>
      </c>
      <c r="AJ35" s="310">
        <v>25232</v>
      </c>
      <c r="AK35" s="310">
        <v>0</v>
      </c>
      <c r="AL35" s="310">
        <v>115328</v>
      </c>
      <c r="AM35" s="311">
        <v>11400492</v>
      </c>
      <c r="AN35" s="309">
        <v>6909478</v>
      </c>
      <c r="AO35" s="310">
        <v>153392099</v>
      </c>
      <c r="AP35" s="310">
        <v>496733822</v>
      </c>
      <c r="AQ35" s="310">
        <v>0</v>
      </c>
      <c r="AR35" s="310">
        <v>0</v>
      </c>
      <c r="AS35" s="310">
        <v>0</v>
      </c>
      <c r="AT35" s="309">
        <v>657035399</v>
      </c>
      <c r="AU35" s="311">
        <v>668435891</v>
      </c>
      <c r="AV35" s="311">
        <v>0</v>
      </c>
      <c r="AW35" s="311">
        <v>657035399</v>
      </c>
      <c r="AX35" s="311">
        <v>668435891</v>
      </c>
      <c r="AY35" s="311">
        <v>0</v>
      </c>
      <c r="AZ35" s="311">
        <v>657035399</v>
      </c>
      <c r="BA35" s="311">
        <v>668435891</v>
      </c>
      <c r="BC35" s="407">
        <v>0</v>
      </c>
      <c r="BD35" s="407">
        <v>1</v>
      </c>
      <c r="BE35" s="410">
        <v>5.9752638082313271E-2</v>
      </c>
      <c r="BF35" s="410">
        <v>0.48329322853185441</v>
      </c>
    </row>
    <row r="36" spans="1:58" ht="15" customHeight="1" x14ac:dyDescent="0.15">
      <c r="A36" s="312" t="s">
        <v>357</v>
      </c>
      <c r="B36" s="313" t="s">
        <v>481</v>
      </c>
      <c r="C36" s="309">
        <v>10556</v>
      </c>
      <c r="D36" s="310">
        <v>0</v>
      </c>
      <c r="E36" s="310">
        <v>3234</v>
      </c>
      <c r="F36" s="310">
        <v>274392</v>
      </c>
      <c r="G36" s="310">
        <v>54461</v>
      </c>
      <c r="H36" s="310">
        <v>201803</v>
      </c>
      <c r="I36" s="310">
        <v>23514</v>
      </c>
      <c r="J36" s="310">
        <v>115690</v>
      </c>
      <c r="K36" s="310">
        <v>136751</v>
      </c>
      <c r="L36" s="310">
        <v>11655</v>
      </c>
      <c r="M36" s="310">
        <v>136522</v>
      </c>
      <c r="N36" s="310">
        <v>46353</v>
      </c>
      <c r="O36" s="310">
        <v>7277</v>
      </c>
      <c r="P36" s="310">
        <v>107981</v>
      </c>
      <c r="Q36" s="310">
        <v>722673</v>
      </c>
      <c r="R36" s="310">
        <v>151156</v>
      </c>
      <c r="S36" s="310">
        <v>27782</v>
      </c>
      <c r="T36" s="310">
        <v>35076</v>
      </c>
      <c r="U36" s="310">
        <v>113576</v>
      </c>
      <c r="V36" s="310">
        <v>74010</v>
      </c>
      <c r="W36" s="310">
        <v>1445477</v>
      </c>
      <c r="X36" s="310">
        <v>734906</v>
      </c>
      <c r="Y36" s="310">
        <v>127040</v>
      </c>
      <c r="Z36" s="310">
        <v>455870</v>
      </c>
      <c r="AA36" s="310">
        <v>919493</v>
      </c>
      <c r="AB36" s="310">
        <v>142204</v>
      </c>
      <c r="AC36" s="310">
        <v>490959</v>
      </c>
      <c r="AD36" s="310">
        <v>409654</v>
      </c>
      <c r="AE36" s="310">
        <v>495</v>
      </c>
      <c r="AF36" s="310">
        <v>478059</v>
      </c>
      <c r="AG36" s="310">
        <v>644628</v>
      </c>
      <c r="AH36" s="310">
        <v>0</v>
      </c>
      <c r="AI36" s="310">
        <v>974971</v>
      </c>
      <c r="AJ36" s="310">
        <v>1239283</v>
      </c>
      <c r="AK36" s="310">
        <v>0</v>
      </c>
      <c r="AL36" s="310">
        <v>227775</v>
      </c>
      <c r="AM36" s="311">
        <v>10545276</v>
      </c>
      <c r="AN36" s="309">
        <v>0</v>
      </c>
      <c r="AO36" s="310">
        <v>32450351</v>
      </c>
      <c r="AP36" s="310">
        <v>0</v>
      </c>
      <c r="AQ36" s="310">
        <v>0</v>
      </c>
      <c r="AR36" s="310">
        <v>0</v>
      </c>
      <c r="AS36" s="310">
        <v>0</v>
      </c>
      <c r="AT36" s="309">
        <v>32450351</v>
      </c>
      <c r="AU36" s="311">
        <v>42995627</v>
      </c>
      <c r="AV36" s="311">
        <v>194438</v>
      </c>
      <c r="AW36" s="311">
        <v>32644789</v>
      </c>
      <c r="AX36" s="311">
        <v>43190065</v>
      </c>
      <c r="AY36" s="311">
        <v>-329440</v>
      </c>
      <c r="AZ36" s="311">
        <v>32315349</v>
      </c>
      <c r="BA36" s="311">
        <v>42860625</v>
      </c>
      <c r="BC36" s="407">
        <v>7.6621700000000003E-3</v>
      </c>
      <c r="BD36" s="407">
        <v>0.99233782999999998</v>
      </c>
      <c r="BE36" s="410">
        <v>1.2640768928698424E-2</v>
      </c>
      <c r="BF36" s="410">
        <v>0</v>
      </c>
    </row>
    <row r="37" spans="1:58" ht="15" customHeight="1" x14ac:dyDescent="0.15">
      <c r="A37" s="312" t="s">
        <v>358</v>
      </c>
      <c r="B37" s="313" t="s">
        <v>482</v>
      </c>
      <c r="C37" s="309">
        <v>4519319</v>
      </c>
      <c r="D37" s="310">
        <v>2228939</v>
      </c>
      <c r="E37" s="310">
        <v>920173</v>
      </c>
      <c r="F37" s="310">
        <v>472262</v>
      </c>
      <c r="G37" s="310">
        <v>806494</v>
      </c>
      <c r="H37" s="310">
        <v>9705788</v>
      </c>
      <c r="I37" s="310">
        <v>1208451</v>
      </c>
      <c r="J37" s="310">
        <v>2642594</v>
      </c>
      <c r="K37" s="310">
        <v>3300141</v>
      </c>
      <c r="L37" s="310">
        <v>423494</v>
      </c>
      <c r="M37" s="310">
        <v>5104819</v>
      </c>
      <c r="N37" s="310">
        <v>1059345</v>
      </c>
      <c r="O37" s="310">
        <v>332905</v>
      </c>
      <c r="P37" s="310">
        <v>3419645</v>
      </c>
      <c r="Q37" s="310">
        <v>13007601</v>
      </c>
      <c r="R37" s="310">
        <v>9241581</v>
      </c>
      <c r="S37" s="310">
        <v>2003084</v>
      </c>
      <c r="T37" s="310">
        <v>2249800</v>
      </c>
      <c r="U37" s="310">
        <v>12902756</v>
      </c>
      <c r="V37" s="310">
        <v>4284469</v>
      </c>
      <c r="W37" s="310">
        <v>153184241</v>
      </c>
      <c r="X37" s="310">
        <v>32317698</v>
      </c>
      <c r="Y37" s="310">
        <v>3911452</v>
      </c>
      <c r="Z37" s="310">
        <v>65498165</v>
      </c>
      <c r="AA37" s="310">
        <v>30589963</v>
      </c>
      <c r="AB37" s="310">
        <v>12154639</v>
      </c>
      <c r="AC37" s="310">
        <v>56667266</v>
      </c>
      <c r="AD37" s="310">
        <v>41766644</v>
      </c>
      <c r="AE37" s="310">
        <v>30478269</v>
      </c>
      <c r="AF37" s="310">
        <v>25543367</v>
      </c>
      <c r="AG37" s="310">
        <v>31510267</v>
      </c>
      <c r="AH37" s="310">
        <v>3336976</v>
      </c>
      <c r="AI37" s="310">
        <v>63063668</v>
      </c>
      <c r="AJ37" s="310">
        <v>13962216</v>
      </c>
      <c r="AK37" s="310">
        <v>0</v>
      </c>
      <c r="AL37" s="310">
        <v>1887616</v>
      </c>
      <c r="AM37" s="311">
        <v>645706107</v>
      </c>
      <c r="AN37" s="309">
        <v>694599</v>
      </c>
      <c r="AO37" s="310">
        <v>52249510</v>
      </c>
      <c r="AP37" s="310">
        <v>0</v>
      </c>
      <c r="AQ37" s="310">
        <v>2120571</v>
      </c>
      <c r="AR37" s="310">
        <v>12152960</v>
      </c>
      <c r="AS37" s="310">
        <v>0</v>
      </c>
      <c r="AT37" s="309">
        <v>67217640</v>
      </c>
      <c r="AU37" s="311">
        <v>712923747</v>
      </c>
      <c r="AV37" s="311">
        <v>15000268</v>
      </c>
      <c r="AW37" s="311">
        <v>82217908</v>
      </c>
      <c r="AX37" s="311">
        <v>727924015</v>
      </c>
      <c r="AY37" s="311">
        <v>-244795134</v>
      </c>
      <c r="AZ37" s="311">
        <v>-162577226</v>
      </c>
      <c r="BA37" s="311">
        <v>483128881</v>
      </c>
      <c r="BC37" s="407">
        <v>0.34336791</v>
      </c>
      <c r="BD37" s="407">
        <v>0.65663209</v>
      </c>
      <c r="BE37" s="410">
        <v>2.0353369445764009E-2</v>
      </c>
      <c r="BF37" s="410">
        <v>0</v>
      </c>
    </row>
    <row r="38" spans="1:58" ht="15" customHeight="1" x14ac:dyDescent="0.15">
      <c r="A38" s="312" t="s">
        <v>359</v>
      </c>
      <c r="B38" s="313" t="s">
        <v>504</v>
      </c>
      <c r="C38" s="309">
        <v>22645</v>
      </c>
      <c r="D38" s="310">
        <v>0</v>
      </c>
      <c r="E38" s="310">
        <v>5124</v>
      </c>
      <c r="F38" s="310">
        <v>38896</v>
      </c>
      <c r="G38" s="310">
        <v>4546</v>
      </c>
      <c r="H38" s="310">
        <v>50189</v>
      </c>
      <c r="I38" s="310">
        <v>5009</v>
      </c>
      <c r="J38" s="310">
        <v>10463</v>
      </c>
      <c r="K38" s="310">
        <v>7875</v>
      </c>
      <c r="L38" s="310">
        <v>1214</v>
      </c>
      <c r="M38" s="310">
        <v>6702</v>
      </c>
      <c r="N38" s="310">
        <v>3845</v>
      </c>
      <c r="O38" s="310">
        <v>1533</v>
      </c>
      <c r="P38" s="310">
        <v>10305</v>
      </c>
      <c r="Q38" s="310">
        <v>33712</v>
      </c>
      <c r="R38" s="310">
        <v>37529</v>
      </c>
      <c r="S38" s="310">
        <v>5898</v>
      </c>
      <c r="T38" s="310">
        <v>6745</v>
      </c>
      <c r="U38" s="310">
        <v>49270</v>
      </c>
      <c r="V38" s="310">
        <v>15506</v>
      </c>
      <c r="W38" s="310">
        <v>430853</v>
      </c>
      <c r="X38" s="310">
        <v>35262</v>
      </c>
      <c r="Y38" s="310">
        <v>3369</v>
      </c>
      <c r="Z38" s="310">
        <v>582749</v>
      </c>
      <c r="AA38" s="310">
        <v>55867</v>
      </c>
      <c r="AB38" s="310">
        <v>287105</v>
      </c>
      <c r="AC38" s="310">
        <v>161392</v>
      </c>
      <c r="AD38" s="310">
        <v>2628874</v>
      </c>
      <c r="AE38" s="310">
        <v>143554</v>
      </c>
      <c r="AF38" s="310">
        <v>1027034</v>
      </c>
      <c r="AG38" s="310">
        <v>8017069</v>
      </c>
      <c r="AH38" s="310">
        <v>111719</v>
      </c>
      <c r="AI38" s="310">
        <v>547417</v>
      </c>
      <c r="AJ38" s="310">
        <v>6485910</v>
      </c>
      <c r="AK38" s="310">
        <v>0</v>
      </c>
      <c r="AL38" s="310">
        <v>78690</v>
      </c>
      <c r="AM38" s="311">
        <v>20913870</v>
      </c>
      <c r="AN38" s="309">
        <v>88008200</v>
      </c>
      <c r="AO38" s="310">
        <v>335093341</v>
      </c>
      <c r="AP38" s="310">
        <v>0</v>
      </c>
      <c r="AQ38" s="310">
        <v>0</v>
      </c>
      <c r="AR38" s="310">
        <v>0</v>
      </c>
      <c r="AS38" s="310">
        <v>0</v>
      </c>
      <c r="AT38" s="309">
        <v>423101541</v>
      </c>
      <c r="AU38" s="311">
        <v>444015411</v>
      </c>
      <c r="AV38" s="311">
        <v>45070387</v>
      </c>
      <c r="AW38" s="311">
        <v>468171928</v>
      </c>
      <c r="AX38" s="311">
        <v>489085798</v>
      </c>
      <c r="AY38" s="311">
        <v>-112173934</v>
      </c>
      <c r="AZ38" s="311">
        <v>355997994</v>
      </c>
      <c r="BA38" s="311">
        <v>376911864</v>
      </c>
      <c r="BC38" s="407">
        <v>0.25263522999999999</v>
      </c>
      <c r="BD38" s="407">
        <v>0.74736477000000001</v>
      </c>
      <c r="BE38" s="410">
        <v>0.13053287137407377</v>
      </c>
      <c r="BF38" s="410">
        <v>0</v>
      </c>
    </row>
    <row r="39" spans="1:58" ht="15" customHeight="1" x14ac:dyDescent="0.15">
      <c r="A39" s="312" t="s">
        <v>360</v>
      </c>
      <c r="B39" s="313" t="s">
        <v>505</v>
      </c>
      <c r="C39" s="309">
        <v>62192</v>
      </c>
      <c r="D39" s="310">
        <v>110158</v>
      </c>
      <c r="E39" s="310">
        <v>85258</v>
      </c>
      <c r="F39" s="310">
        <v>47441</v>
      </c>
      <c r="G39" s="310">
        <v>19908</v>
      </c>
      <c r="H39" s="310">
        <v>238853</v>
      </c>
      <c r="I39" s="310">
        <v>34993</v>
      </c>
      <c r="J39" s="310">
        <v>85977</v>
      </c>
      <c r="K39" s="310">
        <v>31152</v>
      </c>
      <c r="L39" s="310">
        <v>3780</v>
      </c>
      <c r="M39" s="310">
        <v>79612</v>
      </c>
      <c r="N39" s="310">
        <v>10977</v>
      </c>
      <c r="O39" s="310">
        <v>5325</v>
      </c>
      <c r="P39" s="310">
        <v>54105</v>
      </c>
      <c r="Q39" s="310">
        <v>343232</v>
      </c>
      <c r="R39" s="310">
        <v>142453</v>
      </c>
      <c r="S39" s="310">
        <v>46183</v>
      </c>
      <c r="T39" s="310">
        <v>53108</v>
      </c>
      <c r="U39" s="310">
        <v>97699</v>
      </c>
      <c r="V39" s="310">
        <v>232003</v>
      </c>
      <c r="W39" s="310">
        <v>1851749</v>
      </c>
      <c r="X39" s="310">
        <v>59478</v>
      </c>
      <c r="Y39" s="310">
        <v>208961</v>
      </c>
      <c r="Z39" s="310">
        <v>1535310</v>
      </c>
      <c r="AA39" s="310">
        <v>893510</v>
      </c>
      <c r="AB39" s="310">
        <v>127988</v>
      </c>
      <c r="AC39" s="310">
        <v>630078</v>
      </c>
      <c r="AD39" s="310">
        <v>604304</v>
      </c>
      <c r="AE39" s="310">
        <v>1077169</v>
      </c>
      <c r="AF39" s="310">
        <v>1281802</v>
      </c>
      <c r="AG39" s="310">
        <v>1519237</v>
      </c>
      <c r="AH39" s="310">
        <v>214810</v>
      </c>
      <c r="AI39" s="310">
        <v>731959</v>
      </c>
      <c r="AJ39" s="310">
        <v>734855</v>
      </c>
      <c r="AK39" s="310">
        <v>0</v>
      </c>
      <c r="AL39" s="310">
        <v>9612</v>
      </c>
      <c r="AM39" s="311">
        <v>13265231</v>
      </c>
      <c r="AN39" s="309">
        <v>0</v>
      </c>
      <c r="AO39" s="310">
        <v>0</v>
      </c>
      <c r="AP39" s="310">
        <v>0</v>
      </c>
      <c r="AQ39" s="310">
        <v>0</v>
      </c>
      <c r="AR39" s="310">
        <v>0</v>
      </c>
      <c r="AS39" s="310">
        <v>0</v>
      </c>
      <c r="AT39" s="309">
        <v>0</v>
      </c>
      <c r="AU39" s="311">
        <v>13265231</v>
      </c>
      <c r="AV39" s="311">
        <v>0</v>
      </c>
      <c r="AW39" s="311">
        <v>0</v>
      </c>
      <c r="AX39" s="311">
        <v>13265231</v>
      </c>
      <c r="AY39" s="311">
        <v>0</v>
      </c>
      <c r="AZ39" s="311">
        <v>0</v>
      </c>
      <c r="BA39" s="311">
        <v>13265231</v>
      </c>
      <c r="BC39" s="407">
        <v>0</v>
      </c>
      <c r="BD39" s="407">
        <v>1</v>
      </c>
      <c r="BE39" s="410">
        <v>0</v>
      </c>
      <c r="BF39" s="410">
        <v>0</v>
      </c>
    </row>
    <row r="40" spans="1:58" ht="15" customHeight="1" x14ac:dyDescent="0.15">
      <c r="A40" s="312" t="s">
        <v>361</v>
      </c>
      <c r="B40" s="313" t="s">
        <v>506</v>
      </c>
      <c r="C40" s="309">
        <v>668094</v>
      </c>
      <c r="D40" s="310">
        <v>16723</v>
      </c>
      <c r="E40" s="310">
        <v>159852</v>
      </c>
      <c r="F40" s="310">
        <v>335848</v>
      </c>
      <c r="G40" s="310">
        <v>285649</v>
      </c>
      <c r="H40" s="310">
        <v>2233421</v>
      </c>
      <c r="I40" s="310">
        <v>86965</v>
      </c>
      <c r="J40" s="310">
        <v>561876</v>
      </c>
      <c r="K40" s="310">
        <v>98597</v>
      </c>
      <c r="L40" s="310">
        <v>59164</v>
      </c>
      <c r="M40" s="310">
        <v>790179</v>
      </c>
      <c r="N40" s="310">
        <v>423779</v>
      </c>
      <c r="O40" s="310">
        <v>63251</v>
      </c>
      <c r="P40" s="310">
        <v>329663</v>
      </c>
      <c r="Q40" s="310">
        <v>1849779</v>
      </c>
      <c r="R40" s="310">
        <v>110227</v>
      </c>
      <c r="S40" s="310">
        <v>99463</v>
      </c>
      <c r="T40" s="310">
        <v>66191</v>
      </c>
      <c r="U40" s="310">
        <v>497467</v>
      </c>
      <c r="V40" s="310">
        <v>214742</v>
      </c>
      <c r="W40" s="310">
        <v>13684399</v>
      </c>
      <c r="X40" s="310">
        <v>1142409</v>
      </c>
      <c r="Y40" s="310">
        <v>1202013</v>
      </c>
      <c r="Z40" s="310">
        <v>5129251</v>
      </c>
      <c r="AA40" s="310">
        <v>1452478</v>
      </c>
      <c r="AB40" s="310">
        <v>355689</v>
      </c>
      <c r="AC40" s="310">
        <v>3142567</v>
      </c>
      <c r="AD40" s="310">
        <v>845546</v>
      </c>
      <c r="AE40" s="310">
        <v>288371</v>
      </c>
      <c r="AF40" s="310">
        <v>4039460</v>
      </c>
      <c r="AG40" s="310">
        <v>2619750</v>
      </c>
      <c r="AH40" s="310">
        <v>193119</v>
      </c>
      <c r="AI40" s="310">
        <v>1910610</v>
      </c>
      <c r="AJ40" s="310">
        <v>1188096</v>
      </c>
      <c r="AK40" s="310">
        <v>6894</v>
      </c>
      <c r="AL40" s="310">
        <v>0</v>
      </c>
      <c r="AM40" s="311">
        <v>46151582</v>
      </c>
      <c r="AN40" s="309">
        <v>0</v>
      </c>
      <c r="AO40" s="310">
        <v>90920</v>
      </c>
      <c r="AP40" s="310">
        <v>0</v>
      </c>
      <c r="AQ40" s="310">
        <v>0</v>
      </c>
      <c r="AR40" s="310">
        <v>0</v>
      </c>
      <c r="AS40" s="310">
        <v>0</v>
      </c>
      <c r="AT40" s="309">
        <v>90920</v>
      </c>
      <c r="AU40" s="311">
        <v>46242502</v>
      </c>
      <c r="AV40" s="311">
        <v>13326</v>
      </c>
      <c r="AW40" s="311">
        <v>104246</v>
      </c>
      <c r="AX40" s="311">
        <v>46255828</v>
      </c>
      <c r="AY40" s="311">
        <v>-1160069</v>
      </c>
      <c r="AZ40" s="311">
        <v>-1055823</v>
      </c>
      <c r="BA40" s="311">
        <v>45095759</v>
      </c>
      <c r="BC40" s="408">
        <v>2.508664E-2</v>
      </c>
      <c r="BD40" s="408">
        <v>0.97491335999999995</v>
      </c>
      <c r="BE40" s="411">
        <v>3.5417142668110449E-5</v>
      </c>
      <c r="BF40" s="411">
        <v>0</v>
      </c>
    </row>
    <row r="41" spans="1:58" ht="15" customHeight="1" x14ac:dyDescent="0.15">
      <c r="A41" s="314" t="s">
        <v>362</v>
      </c>
      <c r="B41" s="315" t="s">
        <v>409</v>
      </c>
      <c r="C41" s="316">
        <v>62059149</v>
      </c>
      <c r="D41" s="317">
        <v>117301792</v>
      </c>
      <c r="E41" s="317">
        <v>12232847</v>
      </c>
      <c r="F41" s="317">
        <v>16103356</v>
      </c>
      <c r="G41" s="317">
        <v>11658674</v>
      </c>
      <c r="H41" s="317">
        <v>328346235</v>
      </c>
      <c r="I41" s="317">
        <v>15859711</v>
      </c>
      <c r="J41" s="317">
        <v>77595846</v>
      </c>
      <c r="K41" s="317">
        <v>28581605</v>
      </c>
      <c r="L41" s="317">
        <v>8133308</v>
      </c>
      <c r="M41" s="317">
        <v>52393636</v>
      </c>
      <c r="N41" s="317">
        <v>53823298</v>
      </c>
      <c r="O41" s="317">
        <v>14280858</v>
      </c>
      <c r="P41" s="317">
        <v>61845440</v>
      </c>
      <c r="Q41" s="317">
        <v>194295717</v>
      </c>
      <c r="R41" s="317">
        <v>133270657</v>
      </c>
      <c r="S41" s="317">
        <v>30822381</v>
      </c>
      <c r="T41" s="317">
        <v>36723482</v>
      </c>
      <c r="U41" s="317">
        <v>437217130</v>
      </c>
      <c r="V41" s="317">
        <v>80874904</v>
      </c>
      <c r="W41" s="317">
        <v>686129226</v>
      </c>
      <c r="X41" s="317">
        <v>101040151</v>
      </c>
      <c r="Y41" s="317">
        <v>21921930</v>
      </c>
      <c r="Z41" s="317">
        <v>210115437</v>
      </c>
      <c r="AA41" s="317">
        <v>80593823</v>
      </c>
      <c r="AB41" s="317">
        <v>85237172</v>
      </c>
      <c r="AC41" s="317">
        <v>182816339</v>
      </c>
      <c r="AD41" s="317">
        <v>130610231</v>
      </c>
      <c r="AE41" s="317">
        <v>88980974</v>
      </c>
      <c r="AF41" s="317">
        <v>94187953</v>
      </c>
      <c r="AG41" s="317">
        <v>258121880</v>
      </c>
      <c r="AH41" s="317">
        <v>16987189</v>
      </c>
      <c r="AI41" s="317">
        <v>189498943</v>
      </c>
      <c r="AJ41" s="317">
        <v>169839186</v>
      </c>
      <c r="AK41" s="317">
        <v>13265231</v>
      </c>
      <c r="AL41" s="317">
        <v>26523485</v>
      </c>
      <c r="AM41" s="318">
        <v>4129289176</v>
      </c>
      <c r="AN41" s="316">
        <v>129876540</v>
      </c>
      <c r="AO41" s="317">
        <v>2567118439</v>
      </c>
      <c r="AP41" s="317">
        <v>1027810432</v>
      </c>
      <c r="AQ41" s="317">
        <v>903163788</v>
      </c>
      <c r="AR41" s="317">
        <v>951876497</v>
      </c>
      <c r="AS41" s="317">
        <v>13073640</v>
      </c>
      <c r="AT41" s="316">
        <v>5592919336</v>
      </c>
      <c r="AU41" s="318">
        <v>9722208512</v>
      </c>
      <c r="AV41" s="318">
        <v>2613422520</v>
      </c>
      <c r="AW41" s="318">
        <v>8206341856</v>
      </c>
      <c r="AX41" s="318">
        <v>12335631032</v>
      </c>
      <c r="AY41" s="318">
        <v>-3499833687</v>
      </c>
      <c r="AZ41" s="318">
        <v>4706508169</v>
      </c>
      <c r="BA41" s="318">
        <v>8835797345</v>
      </c>
      <c r="BB41" s="319"/>
      <c r="BC41" s="332">
        <v>0.35998340000000001</v>
      </c>
      <c r="BD41" s="333">
        <v>0.64001660000000005</v>
      </c>
      <c r="BE41" s="412">
        <v>1</v>
      </c>
      <c r="BF41" s="412">
        <v>1</v>
      </c>
    </row>
    <row r="42" spans="1:58" ht="15" customHeight="1" x14ac:dyDescent="0.15">
      <c r="A42" s="307" t="s">
        <v>363</v>
      </c>
      <c r="B42" s="320" t="s">
        <v>485</v>
      </c>
      <c r="C42" s="321">
        <v>372983</v>
      </c>
      <c r="D42" s="322">
        <v>196930</v>
      </c>
      <c r="E42" s="322">
        <v>394409</v>
      </c>
      <c r="F42" s="322">
        <v>1303769</v>
      </c>
      <c r="G42" s="322">
        <v>1043910</v>
      </c>
      <c r="H42" s="322">
        <v>4057981</v>
      </c>
      <c r="I42" s="322">
        <v>372805</v>
      </c>
      <c r="J42" s="322">
        <v>1712750</v>
      </c>
      <c r="K42" s="322">
        <v>935866</v>
      </c>
      <c r="L42" s="322">
        <v>123269</v>
      </c>
      <c r="M42" s="322">
        <v>1484295</v>
      </c>
      <c r="N42" s="322">
        <v>306640</v>
      </c>
      <c r="O42" s="322">
        <v>132108</v>
      </c>
      <c r="P42" s="322">
        <v>2033082</v>
      </c>
      <c r="Q42" s="322">
        <v>6549156</v>
      </c>
      <c r="R42" s="322">
        <v>3636520</v>
      </c>
      <c r="S42" s="322">
        <v>945591</v>
      </c>
      <c r="T42" s="322">
        <v>708603</v>
      </c>
      <c r="U42" s="322">
        <v>4413648</v>
      </c>
      <c r="V42" s="322">
        <v>2191597</v>
      </c>
      <c r="W42" s="322">
        <v>25968999</v>
      </c>
      <c r="X42" s="322">
        <v>4029563</v>
      </c>
      <c r="Y42" s="322">
        <v>1592980</v>
      </c>
      <c r="Z42" s="322">
        <v>14949315</v>
      </c>
      <c r="AA42" s="322">
        <v>7818593</v>
      </c>
      <c r="AB42" s="322">
        <v>1516786</v>
      </c>
      <c r="AC42" s="322">
        <v>5536340</v>
      </c>
      <c r="AD42" s="322">
        <v>4477034</v>
      </c>
      <c r="AE42" s="322">
        <v>3009263</v>
      </c>
      <c r="AF42" s="322">
        <v>3157711</v>
      </c>
      <c r="AG42" s="322">
        <v>7423843</v>
      </c>
      <c r="AH42" s="322">
        <v>1595975</v>
      </c>
      <c r="AI42" s="322">
        <v>7035710</v>
      </c>
      <c r="AJ42" s="322">
        <v>8660560</v>
      </c>
      <c r="AK42" s="322">
        <v>0</v>
      </c>
      <c r="AL42" s="322">
        <v>187956</v>
      </c>
      <c r="AM42" s="323">
        <v>129876540</v>
      </c>
      <c r="AN42" s="324"/>
      <c r="AO42" s="319"/>
      <c r="AP42" s="319"/>
      <c r="AQ42" s="319"/>
      <c r="AR42" s="319"/>
      <c r="AS42" s="319"/>
      <c r="AT42" s="319"/>
      <c r="AU42" s="319"/>
      <c r="AV42" s="319"/>
      <c r="AW42" s="319"/>
      <c r="AX42" s="319"/>
      <c r="AY42" s="319"/>
      <c r="AZ42" s="319"/>
      <c r="BA42" s="319"/>
    </row>
    <row r="43" spans="1:58" ht="15" customHeight="1" x14ac:dyDescent="0.15">
      <c r="A43" s="312" t="s">
        <v>364</v>
      </c>
      <c r="B43" s="325" t="s">
        <v>486</v>
      </c>
      <c r="C43" s="309">
        <v>14233522</v>
      </c>
      <c r="D43" s="310">
        <v>8541822</v>
      </c>
      <c r="E43" s="310">
        <v>10705319</v>
      </c>
      <c r="F43" s="310">
        <v>7517917</v>
      </c>
      <c r="G43" s="310">
        <v>5383999</v>
      </c>
      <c r="H43" s="310">
        <v>55884824</v>
      </c>
      <c r="I43" s="310">
        <v>7198849</v>
      </c>
      <c r="J43" s="310">
        <v>19029489</v>
      </c>
      <c r="K43" s="310">
        <v>4897002</v>
      </c>
      <c r="L43" s="310">
        <v>1104456</v>
      </c>
      <c r="M43" s="310">
        <v>18985210</v>
      </c>
      <c r="N43" s="310">
        <v>7487718</v>
      </c>
      <c r="O43" s="310">
        <v>2680406</v>
      </c>
      <c r="P43" s="310">
        <v>31758265</v>
      </c>
      <c r="Q43" s="310">
        <v>89018902</v>
      </c>
      <c r="R43" s="310">
        <v>51447355</v>
      </c>
      <c r="S43" s="310">
        <v>9677882</v>
      </c>
      <c r="T43" s="310">
        <v>11984955</v>
      </c>
      <c r="U43" s="310">
        <v>45902960</v>
      </c>
      <c r="V43" s="310">
        <v>31465967</v>
      </c>
      <c r="W43" s="310">
        <v>478275634</v>
      </c>
      <c r="X43" s="310">
        <v>28614026</v>
      </c>
      <c r="Y43" s="310">
        <v>30061956</v>
      </c>
      <c r="Z43" s="310">
        <v>273139737</v>
      </c>
      <c r="AA43" s="310">
        <v>82423603</v>
      </c>
      <c r="AB43" s="310">
        <v>20513900</v>
      </c>
      <c r="AC43" s="310">
        <v>123184241</v>
      </c>
      <c r="AD43" s="310">
        <v>43946518</v>
      </c>
      <c r="AE43" s="310">
        <v>116438070</v>
      </c>
      <c r="AF43" s="310">
        <v>206350049</v>
      </c>
      <c r="AG43" s="310">
        <v>333914698</v>
      </c>
      <c r="AH43" s="310">
        <v>21332910</v>
      </c>
      <c r="AI43" s="310">
        <v>162782287</v>
      </c>
      <c r="AJ43" s="310">
        <v>96919041</v>
      </c>
      <c r="AK43" s="310">
        <v>0</v>
      </c>
      <c r="AL43" s="310">
        <v>571102</v>
      </c>
      <c r="AM43" s="311">
        <v>2453374591</v>
      </c>
      <c r="AN43" s="267"/>
      <c r="AO43" s="319"/>
      <c r="AP43" s="319"/>
      <c r="AQ43" s="319"/>
      <c r="AR43" s="319"/>
      <c r="AS43" s="319"/>
      <c r="AT43" s="319"/>
      <c r="AU43" s="319"/>
      <c r="AV43" s="319"/>
      <c r="AW43" s="319"/>
      <c r="AX43" s="319"/>
      <c r="AY43" s="319"/>
      <c r="AZ43" s="319"/>
      <c r="BA43" s="319"/>
    </row>
    <row r="44" spans="1:58" ht="15" customHeight="1" x14ac:dyDescent="0.15">
      <c r="A44" s="312" t="s">
        <v>365</v>
      </c>
      <c r="B44" s="326" t="s">
        <v>11</v>
      </c>
      <c r="C44" s="309">
        <v>39180672</v>
      </c>
      <c r="D44" s="310">
        <v>9406493</v>
      </c>
      <c r="E44" s="310">
        <v>14565170</v>
      </c>
      <c r="F44" s="310">
        <v>6428982</v>
      </c>
      <c r="G44" s="310">
        <v>1733579</v>
      </c>
      <c r="H44" s="310">
        <v>29724148</v>
      </c>
      <c r="I44" s="310">
        <v>-30959</v>
      </c>
      <c r="J44" s="310">
        <v>11127013</v>
      </c>
      <c r="K44" s="310">
        <v>5583899</v>
      </c>
      <c r="L44" s="310">
        <v>1909983</v>
      </c>
      <c r="M44" s="310">
        <v>11379544</v>
      </c>
      <c r="N44" s="310">
        <v>7864182</v>
      </c>
      <c r="O44" s="310">
        <v>963973</v>
      </c>
      <c r="P44" s="310">
        <v>2485476</v>
      </c>
      <c r="Q44" s="310">
        <v>31725353</v>
      </c>
      <c r="R44" s="310">
        <v>-14943772</v>
      </c>
      <c r="S44" s="310">
        <v>-2327416</v>
      </c>
      <c r="T44" s="310">
        <v>-2951492</v>
      </c>
      <c r="U44" s="310">
        <v>14554462</v>
      </c>
      <c r="V44" s="310">
        <v>-278000</v>
      </c>
      <c r="W44" s="310">
        <v>31543804</v>
      </c>
      <c r="X44" s="310">
        <v>-50291459</v>
      </c>
      <c r="Y44" s="310">
        <v>3112511</v>
      </c>
      <c r="Z44" s="310">
        <v>91814232</v>
      </c>
      <c r="AA44" s="310">
        <v>61093984</v>
      </c>
      <c r="AB44" s="310">
        <v>277422640</v>
      </c>
      <c r="AC44" s="310">
        <v>25797924</v>
      </c>
      <c r="AD44" s="310">
        <v>46595630</v>
      </c>
      <c r="AE44" s="310">
        <v>0</v>
      </c>
      <c r="AF44" s="310">
        <v>4949335</v>
      </c>
      <c r="AG44" s="310">
        <v>24015507</v>
      </c>
      <c r="AH44" s="310">
        <v>-280600</v>
      </c>
      <c r="AI44" s="310">
        <v>39245828</v>
      </c>
      <c r="AJ44" s="310">
        <v>41072015</v>
      </c>
      <c r="AK44" s="310">
        <v>0</v>
      </c>
      <c r="AL44" s="310">
        <v>15040467</v>
      </c>
      <c r="AM44" s="311">
        <v>779233108</v>
      </c>
      <c r="AN44" s="319"/>
      <c r="AO44" s="319"/>
      <c r="AP44" s="319"/>
      <c r="AQ44" s="319"/>
      <c r="AR44" s="319"/>
      <c r="AS44" s="319"/>
      <c r="AT44" s="319"/>
      <c r="AU44" s="319"/>
      <c r="AV44" s="319"/>
      <c r="AW44" s="319"/>
      <c r="AX44" s="319"/>
      <c r="AY44" s="319"/>
      <c r="AZ44" s="319"/>
      <c r="BA44" s="319"/>
    </row>
    <row r="45" spans="1:58" ht="15" customHeight="1" x14ac:dyDescent="0.15">
      <c r="A45" s="312" t="s">
        <v>366</v>
      </c>
      <c r="B45" s="326" t="s">
        <v>412</v>
      </c>
      <c r="C45" s="309">
        <v>31536420</v>
      </c>
      <c r="D45" s="310">
        <v>13815400</v>
      </c>
      <c r="E45" s="310">
        <v>3425955</v>
      </c>
      <c r="F45" s="310">
        <v>5885359</v>
      </c>
      <c r="G45" s="310">
        <v>2091144</v>
      </c>
      <c r="H45" s="310">
        <v>18712693</v>
      </c>
      <c r="I45" s="310">
        <v>2909250</v>
      </c>
      <c r="J45" s="310">
        <v>9664056</v>
      </c>
      <c r="K45" s="310">
        <v>11261572</v>
      </c>
      <c r="L45" s="310">
        <v>1308360</v>
      </c>
      <c r="M45" s="310">
        <v>10311699</v>
      </c>
      <c r="N45" s="310">
        <v>2569054</v>
      </c>
      <c r="O45" s="310">
        <v>686803</v>
      </c>
      <c r="P45" s="310">
        <v>8861636</v>
      </c>
      <c r="Q45" s="310">
        <v>45689405</v>
      </c>
      <c r="R45" s="310">
        <v>37515017</v>
      </c>
      <c r="S45" s="310">
        <v>9492856</v>
      </c>
      <c r="T45" s="310">
        <v>9220694</v>
      </c>
      <c r="U45" s="310">
        <v>47090162</v>
      </c>
      <c r="V45" s="310">
        <v>12923741</v>
      </c>
      <c r="W45" s="310">
        <v>64992970</v>
      </c>
      <c r="X45" s="310">
        <v>75955280</v>
      </c>
      <c r="Y45" s="310">
        <v>5681579</v>
      </c>
      <c r="Z45" s="310">
        <v>61078866</v>
      </c>
      <c r="AA45" s="310">
        <v>19358071</v>
      </c>
      <c r="AB45" s="310">
        <v>230289027</v>
      </c>
      <c r="AC45" s="310">
        <v>30792125</v>
      </c>
      <c r="AD45" s="310">
        <v>35524389</v>
      </c>
      <c r="AE45" s="310">
        <v>108349666</v>
      </c>
      <c r="AF45" s="310">
        <v>74558420</v>
      </c>
      <c r="AG45" s="310">
        <v>42511695</v>
      </c>
      <c r="AH45" s="310">
        <v>2654730</v>
      </c>
      <c r="AI45" s="310">
        <v>63931146</v>
      </c>
      <c r="AJ45" s="310">
        <v>40485617</v>
      </c>
      <c r="AK45" s="310">
        <v>0</v>
      </c>
      <c r="AL45" s="310">
        <v>2211495</v>
      </c>
      <c r="AM45" s="311">
        <v>1143346352</v>
      </c>
      <c r="AN45" s="319"/>
      <c r="AO45" s="319"/>
      <c r="AP45" s="319"/>
      <c r="AQ45" s="319"/>
      <c r="AR45" s="319"/>
      <c r="AS45" s="319"/>
      <c r="AT45" s="319"/>
      <c r="AU45" s="319"/>
      <c r="AV45" s="319"/>
      <c r="AW45" s="319"/>
      <c r="AX45" s="319"/>
      <c r="AY45" s="319"/>
      <c r="AZ45" s="319"/>
      <c r="BA45" s="319"/>
    </row>
    <row r="46" spans="1:58" ht="15" customHeight="1" x14ac:dyDescent="0.15">
      <c r="A46" s="312" t="s">
        <v>367</v>
      </c>
      <c r="B46" s="326" t="s">
        <v>413</v>
      </c>
      <c r="C46" s="309">
        <v>6859373</v>
      </c>
      <c r="D46" s="310">
        <v>2332743</v>
      </c>
      <c r="E46" s="310">
        <v>1001485</v>
      </c>
      <c r="F46" s="310">
        <v>2133349</v>
      </c>
      <c r="G46" s="310">
        <v>1080346</v>
      </c>
      <c r="H46" s="310">
        <v>7880134</v>
      </c>
      <c r="I46" s="310">
        <v>1188430</v>
      </c>
      <c r="J46" s="310">
        <v>3257654</v>
      </c>
      <c r="K46" s="310">
        <v>1287285</v>
      </c>
      <c r="L46" s="310">
        <v>280227</v>
      </c>
      <c r="M46" s="310">
        <v>3667695</v>
      </c>
      <c r="N46" s="310">
        <v>1291106</v>
      </c>
      <c r="O46" s="310">
        <v>143867</v>
      </c>
      <c r="P46" s="310">
        <v>3380172</v>
      </c>
      <c r="Q46" s="310">
        <v>2813358</v>
      </c>
      <c r="R46" s="310">
        <v>2367579</v>
      </c>
      <c r="S46" s="310">
        <v>370238</v>
      </c>
      <c r="T46" s="310">
        <v>707443</v>
      </c>
      <c r="U46" s="310">
        <v>-8318873</v>
      </c>
      <c r="V46" s="310">
        <v>3427123</v>
      </c>
      <c r="W46" s="310">
        <v>49547608</v>
      </c>
      <c r="X46" s="310">
        <v>13232128</v>
      </c>
      <c r="Y46" s="310">
        <v>1097141</v>
      </c>
      <c r="Z46" s="310">
        <v>27968108</v>
      </c>
      <c r="AA46" s="310">
        <v>4575108</v>
      </c>
      <c r="AB46" s="310">
        <v>29918900</v>
      </c>
      <c r="AC46" s="310">
        <v>20802346</v>
      </c>
      <c r="AD46" s="310">
        <v>9098131</v>
      </c>
      <c r="AE46" s="310">
        <v>324328</v>
      </c>
      <c r="AF46" s="310">
        <v>3942794</v>
      </c>
      <c r="AG46" s="310">
        <v>9862223</v>
      </c>
      <c r="AH46" s="310">
        <v>1486334</v>
      </c>
      <c r="AI46" s="310">
        <v>20652644</v>
      </c>
      <c r="AJ46" s="310">
        <v>19938123</v>
      </c>
      <c r="AK46" s="310">
        <v>0</v>
      </c>
      <c r="AL46" s="310">
        <v>789308</v>
      </c>
      <c r="AM46" s="311">
        <v>250385958</v>
      </c>
      <c r="AN46" s="319"/>
      <c r="AO46" s="319"/>
      <c r="AP46" s="319"/>
      <c r="AQ46" s="319"/>
      <c r="AR46" s="319"/>
      <c r="AS46" s="319"/>
      <c r="AT46" s="319"/>
      <c r="AU46" s="319"/>
      <c r="AV46" s="319"/>
      <c r="AW46" s="319"/>
      <c r="AX46" s="319"/>
      <c r="AY46" s="319"/>
      <c r="AZ46" s="319"/>
      <c r="BA46" s="319"/>
    </row>
    <row r="47" spans="1:58" s="319" customFormat="1" ht="15" customHeight="1" x14ac:dyDescent="0.15">
      <c r="A47" s="327" t="s">
        <v>368</v>
      </c>
      <c r="B47" s="275" t="s">
        <v>414</v>
      </c>
      <c r="C47" s="327">
        <v>-15344468</v>
      </c>
      <c r="D47" s="328">
        <v>-2070888</v>
      </c>
      <c r="E47" s="328">
        <v>-1937949</v>
      </c>
      <c r="F47" s="328">
        <v>-43253</v>
      </c>
      <c r="G47" s="328">
        <v>-247</v>
      </c>
      <c r="H47" s="328">
        <v>-3648811</v>
      </c>
      <c r="I47" s="328">
        <v>-266</v>
      </c>
      <c r="J47" s="328">
        <v>-1732</v>
      </c>
      <c r="K47" s="328">
        <v>-159</v>
      </c>
      <c r="L47" s="328">
        <v>-1773</v>
      </c>
      <c r="M47" s="328">
        <v>-509</v>
      </c>
      <c r="N47" s="328">
        <v>-308</v>
      </c>
      <c r="O47" s="328">
        <v>-85</v>
      </c>
      <c r="P47" s="328">
        <v>-841</v>
      </c>
      <c r="Q47" s="328">
        <v>-1931</v>
      </c>
      <c r="R47" s="328">
        <v>-1456</v>
      </c>
      <c r="S47" s="328">
        <v>-222</v>
      </c>
      <c r="T47" s="328">
        <v>-275</v>
      </c>
      <c r="U47" s="328">
        <v>-1169</v>
      </c>
      <c r="V47" s="328">
        <v>-1523</v>
      </c>
      <c r="W47" s="328">
        <v>-10454599</v>
      </c>
      <c r="X47" s="328">
        <v>-2194483</v>
      </c>
      <c r="Y47" s="328">
        <v>-232</v>
      </c>
      <c r="Z47" s="328">
        <v>-325038</v>
      </c>
      <c r="AA47" s="328">
        <v>-4059286</v>
      </c>
      <c r="AB47" s="328">
        <v>-128647</v>
      </c>
      <c r="AC47" s="328">
        <v>-827612</v>
      </c>
      <c r="AD47" s="328">
        <v>-3034</v>
      </c>
      <c r="AE47" s="328">
        <v>0</v>
      </c>
      <c r="AF47" s="328">
        <v>-79307</v>
      </c>
      <c r="AG47" s="328">
        <v>-7413955</v>
      </c>
      <c r="AH47" s="328">
        <v>-915913</v>
      </c>
      <c r="AI47" s="328">
        <v>-17677</v>
      </c>
      <c r="AJ47" s="328">
        <v>-2678</v>
      </c>
      <c r="AK47" s="328">
        <v>0</v>
      </c>
      <c r="AL47" s="328">
        <v>-228054</v>
      </c>
      <c r="AM47" s="329">
        <v>-49708380</v>
      </c>
      <c r="AP47" s="310"/>
      <c r="AQ47" s="310"/>
    </row>
    <row r="48" spans="1:58" ht="15" customHeight="1" x14ac:dyDescent="0.15">
      <c r="A48" s="314" t="s">
        <v>369</v>
      </c>
      <c r="B48" s="330" t="s">
        <v>415</v>
      </c>
      <c r="C48" s="316">
        <v>76838502</v>
      </c>
      <c r="D48" s="317">
        <v>32222500</v>
      </c>
      <c r="E48" s="317">
        <v>28154389</v>
      </c>
      <c r="F48" s="317">
        <v>23226123</v>
      </c>
      <c r="G48" s="317">
        <v>11332731</v>
      </c>
      <c r="H48" s="317">
        <v>112610969</v>
      </c>
      <c r="I48" s="317">
        <v>11638109</v>
      </c>
      <c r="J48" s="317">
        <v>44789230</v>
      </c>
      <c r="K48" s="317">
        <v>23965465</v>
      </c>
      <c r="L48" s="317">
        <v>4724522</v>
      </c>
      <c r="M48" s="317">
        <v>45827934</v>
      </c>
      <c r="N48" s="317">
        <v>19518392</v>
      </c>
      <c r="O48" s="317">
        <v>4607072</v>
      </c>
      <c r="P48" s="317">
        <v>48517790</v>
      </c>
      <c r="Q48" s="317">
        <v>175794243</v>
      </c>
      <c r="R48" s="317">
        <v>80021243</v>
      </c>
      <c r="S48" s="317">
        <v>18158929</v>
      </c>
      <c r="T48" s="317">
        <v>19669928</v>
      </c>
      <c r="U48" s="317">
        <v>103641190</v>
      </c>
      <c r="V48" s="317">
        <v>49728905</v>
      </c>
      <c r="W48" s="317">
        <v>639874416</v>
      </c>
      <c r="X48" s="317">
        <v>69345055</v>
      </c>
      <c r="Y48" s="317">
        <v>41545935</v>
      </c>
      <c r="Z48" s="317">
        <v>468625220</v>
      </c>
      <c r="AA48" s="317">
        <v>171210073</v>
      </c>
      <c r="AB48" s="317">
        <v>559532606</v>
      </c>
      <c r="AC48" s="317">
        <v>205285364</v>
      </c>
      <c r="AD48" s="317">
        <v>139638668</v>
      </c>
      <c r="AE48" s="317">
        <v>228121327</v>
      </c>
      <c r="AF48" s="317">
        <v>292879002</v>
      </c>
      <c r="AG48" s="317">
        <v>410314011</v>
      </c>
      <c r="AH48" s="317">
        <v>25873436</v>
      </c>
      <c r="AI48" s="317">
        <v>293629938</v>
      </c>
      <c r="AJ48" s="317">
        <v>207072678</v>
      </c>
      <c r="AK48" s="317">
        <v>0</v>
      </c>
      <c r="AL48" s="317">
        <v>18572274</v>
      </c>
      <c r="AM48" s="318">
        <v>4706508169</v>
      </c>
      <c r="AN48" s="319"/>
      <c r="AO48" s="319"/>
      <c r="AP48" s="310"/>
      <c r="AQ48" s="310"/>
      <c r="AR48" s="319"/>
      <c r="AS48" s="319"/>
      <c r="AT48" s="319"/>
      <c r="AU48" s="319"/>
      <c r="AV48" s="319"/>
      <c r="AW48" s="319"/>
      <c r="AX48" s="319"/>
      <c r="AY48" s="319"/>
      <c r="AZ48" s="319"/>
      <c r="BA48" s="319"/>
    </row>
    <row r="49" spans="1:53" ht="15" customHeight="1" x14ac:dyDescent="0.15">
      <c r="A49" s="314" t="s">
        <v>370</v>
      </c>
      <c r="B49" s="330" t="s">
        <v>487</v>
      </c>
      <c r="C49" s="316">
        <v>138897651</v>
      </c>
      <c r="D49" s="317">
        <v>149524292</v>
      </c>
      <c r="E49" s="317">
        <v>40387236</v>
      </c>
      <c r="F49" s="317">
        <v>39329479</v>
      </c>
      <c r="G49" s="317">
        <v>22991405</v>
      </c>
      <c r="H49" s="317">
        <v>440957204</v>
      </c>
      <c r="I49" s="317">
        <v>27497820</v>
      </c>
      <c r="J49" s="317">
        <v>122385076</v>
      </c>
      <c r="K49" s="317">
        <v>52547070</v>
      </c>
      <c r="L49" s="317">
        <v>12857830</v>
      </c>
      <c r="M49" s="317">
        <v>98221570</v>
      </c>
      <c r="N49" s="317">
        <v>73341690</v>
      </c>
      <c r="O49" s="317">
        <v>18887930</v>
      </c>
      <c r="P49" s="317">
        <v>110363230</v>
      </c>
      <c r="Q49" s="317">
        <v>370089960</v>
      </c>
      <c r="R49" s="317">
        <v>213291900</v>
      </c>
      <c r="S49" s="317">
        <v>48981310</v>
      </c>
      <c r="T49" s="317">
        <v>56393410</v>
      </c>
      <c r="U49" s="317">
        <v>540858320</v>
      </c>
      <c r="V49" s="317">
        <v>130603809</v>
      </c>
      <c r="W49" s="317">
        <v>1326003642</v>
      </c>
      <c r="X49" s="317">
        <v>170385206</v>
      </c>
      <c r="Y49" s="317">
        <v>63467865</v>
      </c>
      <c r="Z49" s="317">
        <v>678740657</v>
      </c>
      <c r="AA49" s="317">
        <v>251803896</v>
      </c>
      <c r="AB49" s="317">
        <v>644769778</v>
      </c>
      <c r="AC49" s="317">
        <v>388101703</v>
      </c>
      <c r="AD49" s="317">
        <v>270248899</v>
      </c>
      <c r="AE49" s="317">
        <v>317102301</v>
      </c>
      <c r="AF49" s="317">
        <v>387066955</v>
      </c>
      <c r="AG49" s="317">
        <v>668435891</v>
      </c>
      <c r="AH49" s="317">
        <v>42860625</v>
      </c>
      <c r="AI49" s="317">
        <v>483128881</v>
      </c>
      <c r="AJ49" s="317">
        <v>376911864</v>
      </c>
      <c r="AK49" s="317">
        <v>13265231</v>
      </c>
      <c r="AL49" s="317">
        <v>45095759</v>
      </c>
      <c r="AM49" s="318">
        <v>8835797345</v>
      </c>
      <c r="AN49" s="319"/>
      <c r="AO49" s="266"/>
      <c r="AP49" s="331"/>
      <c r="AQ49" s="331"/>
      <c r="AR49" s="319"/>
      <c r="AS49" s="319"/>
      <c r="AT49" s="319"/>
      <c r="AU49" s="319"/>
      <c r="AV49" s="319"/>
      <c r="AW49" s="319"/>
      <c r="AX49" s="319"/>
      <c r="AY49" s="319"/>
      <c r="AZ49" s="319"/>
      <c r="BA49" s="319"/>
    </row>
  </sheetData>
  <sheetProtection sheet="1" objects="1" scenarios="1"/>
  <phoneticPr fontId="4"/>
  <pageMargins left="0.70866141732283472" right="0.70866141732283472" top="0.74803149606299213" bottom="0.74803149606299213" header="0.31496062992125984" footer="0.31496062992125984"/>
  <pageSetup paperSize="9" scale="70" fitToWidth="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49"/>
  <sheetViews>
    <sheetView zoomScale="80" zoomScaleNormal="80" zoomScaleSheetLayoutView="80" workbookViewId="0">
      <pane xSplit="2" ySplit="4" topLeftCell="C5" activePane="bottomRight" state="frozen"/>
      <selection activeCell="A3" sqref="A3"/>
      <selection pane="topRight" activeCell="A3" sqref="A3"/>
      <selection pane="bottomLeft" activeCell="A3" sqref="A3"/>
      <selection pane="bottomRight" activeCell="C5" sqref="C5"/>
    </sheetView>
  </sheetViews>
  <sheetFormatPr defaultColWidth="10.625" defaultRowHeight="15" customHeight="1" x14ac:dyDescent="0.15"/>
  <cols>
    <col min="1" max="1" width="5.625" style="264" customWidth="1"/>
    <col min="2" max="2" width="22.5" style="265" customWidth="1"/>
    <col min="3" max="3" width="10.625" style="266" customWidth="1"/>
    <col min="4" max="6" width="10.875" style="266" bestFit="1" customWidth="1"/>
    <col min="7" max="7" width="11.125" style="266" bestFit="1" customWidth="1"/>
    <col min="8" max="8" width="10.875" style="266" bestFit="1" customWidth="1"/>
    <col min="9" max="9" width="11.125" style="266" bestFit="1" customWidth="1"/>
    <col min="10" max="12" width="10.875" style="266" bestFit="1" customWidth="1"/>
    <col min="13" max="13" width="11.125" style="266" bestFit="1" customWidth="1"/>
    <col min="14" max="16" width="10.875" style="266" bestFit="1" customWidth="1"/>
    <col min="17" max="21" width="11.125" style="266" bestFit="1" customWidth="1"/>
    <col min="22" max="23" width="10.875" style="266" bestFit="1" customWidth="1"/>
    <col min="24" max="24" width="12.25" style="266" bestFit="1" customWidth="1"/>
    <col min="25" max="25" width="11" style="266" bestFit="1" customWidth="1"/>
    <col min="26" max="27" width="10.75" style="266" bestFit="1" customWidth="1"/>
    <col min="28" max="28" width="11.125" style="266" bestFit="1" customWidth="1"/>
    <col min="29" max="30" width="10.875" style="266" bestFit="1" customWidth="1"/>
    <col min="31" max="31" width="11.125" style="266" bestFit="1" customWidth="1"/>
    <col min="32" max="32" width="10.875" style="266" bestFit="1" customWidth="1"/>
    <col min="33" max="33" width="11.125" style="266" bestFit="1" customWidth="1"/>
    <col min="34" max="36" width="10.875" style="266" bestFit="1" customWidth="1"/>
    <col min="37" max="38" width="11.125" style="266" bestFit="1" customWidth="1"/>
    <col min="39" max="16384" width="10.625" style="266"/>
  </cols>
  <sheetData>
    <row r="1" spans="1:38" ht="24.95" customHeight="1" x14ac:dyDescent="0.15">
      <c r="A1" s="264" t="s">
        <v>459</v>
      </c>
    </row>
    <row r="2" spans="1:38" ht="15" customHeight="1" x14ac:dyDescent="0.15">
      <c r="A2" s="264" t="s">
        <v>453</v>
      </c>
    </row>
    <row r="3" spans="1:38" s="273" customFormat="1" ht="15" customHeight="1" x14ac:dyDescent="0.15">
      <c r="A3" s="268" t="s">
        <v>489</v>
      </c>
      <c r="B3" s="269"/>
      <c r="C3" s="270" t="s">
        <v>2</v>
      </c>
      <c r="D3" s="271" t="s">
        <v>3</v>
      </c>
      <c r="E3" s="271" t="s">
        <v>4</v>
      </c>
      <c r="F3" s="271" t="s">
        <v>5</v>
      </c>
      <c r="G3" s="271" t="s">
        <v>6</v>
      </c>
      <c r="H3" s="271" t="s">
        <v>7</v>
      </c>
      <c r="I3" s="271" t="s">
        <v>8</v>
      </c>
      <c r="J3" s="271" t="s">
        <v>9</v>
      </c>
      <c r="K3" s="271" t="s">
        <v>10</v>
      </c>
      <c r="L3" s="271" t="s">
        <v>335</v>
      </c>
      <c r="M3" s="271" t="s">
        <v>336</v>
      </c>
      <c r="N3" s="271" t="s">
        <v>337</v>
      </c>
      <c r="O3" s="271" t="s">
        <v>338</v>
      </c>
      <c r="P3" s="271" t="s">
        <v>339</v>
      </c>
      <c r="Q3" s="271" t="s">
        <v>340</v>
      </c>
      <c r="R3" s="271" t="s">
        <v>341</v>
      </c>
      <c r="S3" s="271" t="s">
        <v>342</v>
      </c>
      <c r="T3" s="271" t="s">
        <v>343</v>
      </c>
      <c r="U3" s="271" t="s">
        <v>344</v>
      </c>
      <c r="V3" s="271" t="s">
        <v>345</v>
      </c>
      <c r="W3" s="271" t="s">
        <v>346</v>
      </c>
      <c r="X3" s="271" t="s">
        <v>347</v>
      </c>
      <c r="Y3" s="271" t="s">
        <v>348</v>
      </c>
      <c r="Z3" s="271" t="s">
        <v>349</v>
      </c>
      <c r="AA3" s="271" t="s">
        <v>350</v>
      </c>
      <c r="AB3" s="271" t="s">
        <v>351</v>
      </c>
      <c r="AC3" s="271" t="s">
        <v>352</v>
      </c>
      <c r="AD3" s="271" t="s">
        <v>353</v>
      </c>
      <c r="AE3" s="271" t="s">
        <v>354</v>
      </c>
      <c r="AF3" s="271" t="s">
        <v>355</v>
      </c>
      <c r="AG3" s="271" t="s">
        <v>356</v>
      </c>
      <c r="AH3" s="271" t="s">
        <v>357</v>
      </c>
      <c r="AI3" s="271" t="s">
        <v>358</v>
      </c>
      <c r="AJ3" s="271" t="s">
        <v>359</v>
      </c>
      <c r="AK3" s="271" t="s">
        <v>360</v>
      </c>
      <c r="AL3" s="272" t="s">
        <v>361</v>
      </c>
    </row>
    <row r="4" spans="1:38" s="278" customFormat="1" ht="39.950000000000003" customHeight="1" x14ac:dyDescent="0.15">
      <c r="A4" s="274"/>
      <c r="B4" s="275"/>
      <c r="C4" s="276" t="s">
        <v>460</v>
      </c>
      <c r="D4" s="277" t="s">
        <v>406</v>
      </c>
      <c r="E4" s="277" t="s">
        <v>461</v>
      </c>
      <c r="F4" s="277" t="s">
        <v>524</v>
      </c>
      <c r="G4" s="277" t="s">
        <v>462</v>
      </c>
      <c r="H4" s="277" t="s">
        <v>463</v>
      </c>
      <c r="I4" s="277" t="s">
        <v>464</v>
      </c>
      <c r="J4" s="277" t="s">
        <v>465</v>
      </c>
      <c r="K4" s="277" t="s">
        <v>466</v>
      </c>
      <c r="L4" s="277" t="s">
        <v>517</v>
      </c>
      <c r="M4" s="277" t="s">
        <v>518</v>
      </c>
      <c r="N4" s="277" t="s">
        <v>519</v>
      </c>
      <c r="O4" s="277" t="s">
        <v>520</v>
      </c>
      <c r="P4" s="277" t="s">
        <v>521</v>
      </c>
      <c r="Q4" s="277" t="s">
        <v>525</v>
      </c>
      <c r="R4" s="277" t="s">
        <v>467</v>
      </c>
      <c r="S4" s="277" t="s">
        <v>468</v>
      </c>
      <c r="T4" s="277" t="s">
        <v>469</v>
      </c>
      <c r="U4" s="277" t="s">
        <v>470</v>
      </c>
      <c r="V4" s="277" t="s">
        <v>471</v>
      </c>
      <c r="W4" s="277" t="s">
        <v>472</v>
      </c>
      <c r="X4" s="277" t="s">
        <v>526</v>
      </c>
      <c r="Y4" s="277" t="s">
        <v>407</v>
      </c>
      <c r="Z4" s="277" t="s">
        <v>473</v>
      </c>
      <c r="AA4" s="277" t="s">
        <v>474</v>
      </c>
      <c r="AB4" s="277" t="s">
        <v>475</v>
      </c>
      <c r="AC4" s="277" t="s">
        <v>476</v>
      </c>
      <c r="AD4" s="277" t="s">
        <v>477</v>
      </c>
      <c r="AE4" s="277" t="s">
        <v>478</v>
      </c>
      <c r="AF4" s="277" t="s">
        <v>479</v>
      </c>
      <c r="AG4" s="277" t="s">
        <v>480</v>
      </c>
      <c r="AH4" s="277" t="s">
        <v>481</v>
      </c>
      <c r="AI4" s="277" t="s">
        <v>482</v>
      </c>
      <c r="AJ4" s="277" t="s">
        <v>483</v>
      </c>
      <c r="AK4" s="277" t="s">
        <v>484</v>
      </c>
      <c r="AL4" s="277" t="s">
        <v>408</v>
      </c>
    </row>
    <row r="5" spans="1:38" s="284" customFormat="1" ht="15" customHeight="1" x14ac:dyDescent="0.15">
      <c r="A5" s="279" t="s">
        <v>2</v>
      </c>
      <c r="B5" s="308" t="s">
        <v>460</v>
      </c>
      <c r="C5" s="281">
        <v>7.8731605043486294E-2</v>
      </c>
      <c r="D5" s="282">
        <v>0.12904946575503598</v>
      </c>
      <c r="E5" s="282">
        <v>1.2228615991448388E-3</v>
      </c>
      <c r="F5" s="282">
        <v>0</v>
      </c>
      <c r="G5" s="282">
        <v>0</v>
      </c>
      <c r="H5" s="282">
        <v>9.5234749810323996E-2</v>
      </c>
      <c r="I5" s="282">
        <v>2.974090309704551E-3</v>
      </c>
      <c r="J5" s="282">
        <v>2.2403058359828123E-4</v>
      </c>
      <c r="K5" s="282">
        <v>2.940144902465542E-3</v>
      </c>
      <c r="L5" s="282">
        <v>0</v>
      </c>
      <c r="M5" s="282">
        <v>3.6550016457688468E-6</v>
      </c>
      <c r="N5" s="282">
        <v>0</v>
      </c>
      <c r="O5" s="282">
        <v>5.9297127848313713E-6</v>
      </c>
      <c r="P5" s="282">
        <v>0</v>
      </c>
      <c r="Q5" s="282">
        <v>0</v>
      </c>
      <c r="R5" s="282">
        <v>0</v>
      </c>
      <c r="S5" s="282">
        <v>0</v>
      </c>
      <c r="T5" s="282">
        <v>0</v>
      </c>
      <c r="U5" s="282">
        <v>0</v>
      </c>
      <c r="V5" s="282">
        <v>2.6661550123702749E-3</v>
      </c>
      <c r="W5" s="282">
        <v>1.5179211702346139E-3</v>
      </c>
      <c r="X5" s="282">
        <v>0</v>
      </c>
      <c r="Y5" s="282">
        <v>0</v>
      </c>
      <c r="Z5" s="282">
        <v>1.615874912882963E-4</v>
      </c>
      <c r="AA5" s="282">
        <v>0</v>
      </c>
      <c r="AB5" s="282">
        <v>2.7916941231076124E-6</v>
      </c>
      <c r="AC5" s="282">
        <v>1.1468643310745792E-5</v>
      </c>
      <c r="AD5" s="282">
        <v>0</v>
      </c>
      <c r="AE5" s="282">
        <v>1.6978747814258213E-5</v>
      </c>
      <c r="AF5" s="282">
        <v>1.5391187294714942E-3</v>
      </c>
      <c r="AG5" s="282">
        <v>1.9654958952525785E-3</v>
      </c>
      <c r="AH5" s="282">
        <v>2.1265205535383582E-3</v>
      </c>
      <c r="AI5" s="282">
        <v>1.5285776301996732E-5</v>
      </c>
      <c r="AJ5" s="282">
        <v>1.2667807665507711E-2</v>
      </c>
      <c r="AK5" s="282">
        <v>0</v>
      </c>
      <c r="AL5" s="283">
        <v>0</v>
      </c>
    </row>
    <row r="6" spans="1:38" s="284" customFormat="1" ht="15" customHeight="1" x14ac:dyDescent="0.15">
      <c r="A6" s="285" t="s">
        <v>3</v>
      </c>
      <c r="B6" s="313" t="s">
        <v>491</v>
      </c>
      <c r="C6" s="281">
        <v>1.5666247660300604E-2</v>
      </c>
      <c r="D6" s="282">
        <v>4.5686757038782701E-2</v>
      </c>
      <c r="E6" s="282">
        <v>1.9288272165988283E-5</v>
      </c>
      <c r="F6" s="282">
        <v>0</v>
      </c>
      <c r="G6" s="282">
        <v>0</v>
      </c>
      <c r="H6" s="282">
        <v>0.25420710214771775</v>
      </c>
      <c r="I6" s="282">
        <v>2.4707413169480346E-4</v>
      </c>
      <c r="J6" s="282">
        <v>0</v>
      </c>
      <c r="K6" s="282">
        <v>8.7388316798634063E-5</v>
      </c>
      <c r="L6" s="282">
        <v>0</v>
      </c>
      <c r="M6" s="282">
        <v>2.0362126160272128E-8</v>
      </c>
      <c r="N6" s="282">
        <v>0</v>
      </c>
      <c r="O6" s="282">
        <v>0</v>
      </c>
      <c r="P6" s="282">
        <v>0</v>
      </c>
      <c r="Q6" s="282">
        <v>0</v>
      </c>
      <c r="R6" s="282">
        <v>0</v>
      </c>
      <c r="S6" s="282">
        <v>0</v>
      </c>
      <c r="T6" s="282">
        <v>0</v>
      </c>
      <c r="U6" s="282">
        <v>0</v>
      </c>
      <c r="V6" s="282">
        <v>3.9784444571597449E-5</v>
      </c>
      <c r="W6" s="282">
        <v>0</v>
      </c>
      <c r="X6" s="282">
        <v>0</v>
      </c>
      <c r="Y6" s="282">
        <v>0</v>
      </c>
      <c r="Z6" s="282">
        <v>0</v>
      </c>
      <c r="AA6" s="282">
        <v>0</v>
      </c>
      <c r="AB6" s="282">
        <v>0</v>
      </c>
      <c r="AC6" s="282">
        <v>1.4377674606596611E-6</v>
      </c>
      <c r="AD6" s="282">
        <v>0</v>
      </c>
      <c r="AE6" s="282">
        <v>1.47901796524649E-6</v>
      </c>
      <c r="AF6" s="282">
        <v>5.9300593097646374E-4</v>
      </c>
      <c r="AG6" s="282">
        <v>3.0646020472290886E-4</v>
      </c>
      <c r="AH6" s="282">
        <v>0</v>
      </c>
      <c r="AI6" s="282">
        <v>0</v>
      </c>
      <c r="AJ6" s="282">
        <v>2.7019181333066238E-3</v>
      </c>
      <c r="AK6" s="282">
        <v>0</v>
      </c>
      <c r="AL6" s="283">
        <v>0</v>
      </c>
    </row>
    <row r="7" spans="1:38" s="284" customFormat="1" ht="15" customHeight="1" x14ac:dyDescent="0.15">
      <c r="A7" s="285" t="s">
        <v>4</v>
      </c>
      <c r="B7" s="313" t="s">
        <v>492</v>
      </c>
      <c r="C7" s="281">
        <v>1.7618008529172318E-4</v>
      </c>
      <c r="D7" s="282">
        <v>0</v>
      </c>
      <c r="E7" s="282">
        <v>0.13666060237447297</v>
      </c>
      <c r="F7" s="282">
        <v>9.8018079517402207E-5</v>
      </c>
      <c r="G7" s="282">
        <v>2.844541253568453E-5</v>
      </c>
      <c r="H7" s="282">
        <v>3.3569924395656319E-4</v>
      </c>
      <c r="I7" s="282">
        <v>1.8183259618398841E-6</v>
      </c>
      <c r="J7" s="282">
        <v>9.8365416711429746E-2</v>
      </c>
      <c r="K7" s="282">
        <v>4.4379258443905623E-5</v>
      </c>
      <c r="L7" s="282">
        <v>0</v>
      </c>
      <c r="M7" s="282">
        <v>1.0181063080136064E-8</v>
      </c>
      <c r="N7" s="282">
        <v>5.8629682517542203E-7</v>
      </c>
      <c r="O7" s="282">
        <v>0</v>
      </c>
      <c r="P7" s="282">
        <v>0</v>
      </c>
      <c r="Q7" s="282">
        <v>0</v>
      </c>
      <c r="R7" s="282">
        <v>0</v>
      </c>
      <c r="S7" s="282">
        <v>0</v>
      </c>
      <c r="T7" s="282">
        <v>0</v>
      </c>
      <c r="U7" s="282">
        <v>6.95191302594735E-7</v>
      </c>
      <c r="V7" s="282">
        <v>5.0611081335307766E-5</v>
      </c>
      <c r="W7" s="282">
        <v>5.4780392526252205E-5</v>
      </c>
      <c r="X7" s="282">
        <v>0</v>
      </c>
      <c r="Y7" s="282">
        <v>0</v>
      </c>
      <c r="Z7" s="282">
        <v>0</v>
      </c>
      <c r="AA7" s="282">
        <v>0</v>
      </c>
      <c r="AB7" s="282">
        <v>0</v>
      </c>
      <c r="AC7" s="282">
        <v>0</v>
      </c>
      <c r="AD7" s="282">
        <v>0</v>
      </c>
      <c r="AE7" s="282">
        <v>2.1917217182224104E-6</v>
      </c>
      <c r="AF7" s="282">
        <v>4.7635169476040651E-5</v>
      </c>
      <c r="AG7" s="282">
        <v>6.1225018810367866E-5</v>
      </c>
      <c r="AH7" s="282">
        <v>0</v>
      </c>
      <c r="AI7" s="282">
        <v>0</v>
      </c>
      <c r="AJ7" s="282">
        <v>9.4808371434017789E-4</v>
      </c>
      <c r="AK7" s="282">
        <v>0</v>
      </c>
      <c r="AL7" s="283">
        <v>0</v>
      </c>
    </row>
    <row r="8" spans="1:38" s="284" customFormat="1" ht="15" customHeight="1" x14ac:dyDescent="0.15">
      <c r="A8" s="285" t="s">
        <v>5</v>
      </c>
      <c r="B8" s="313" t="s">
        <v>516</v>
      </c>
      <c r="C8" s="281">
        <v>0</v>
      </c>
      <c r="D8" s="282">
        <v>0</v>
      </c>
      <c r="E8" s="282">
        <v>0</v>
      </c>
      <c r="F8" s="282">
        <v>2.3734613926617232E-2</v>
      </c>
      <c r="G8" s="282">
        <v>0</v>
      </c>
      <c r="H8" s="282">
        <v>5.7245192438221286E-2</v>
      </c>
      <c r="I8" s="282">
        <v>1.818325961839884E-7</v>
      </c>
      <c r="J8" s="282">
        <v>0</v>
      </c>
      <c r="K8" s="282">
        <v>1.024985788931714E-4</v>
      </c>
      <c r="L8" s="282">
        <v>0</v>
      </c>
      <c r="M8" s="282">
        <v>0</v>
      </c>
      <c r="N8" s="282">
        <v>0</v>
      </c>
      <c r="O8" s="282">
        <v>0</v>
      </c>
      <c r="P8" s="282">
        <v>0</v>
      </c>
      <c r="Q8" s="282">
        <v>0</v>
      </c>
      <c r="R8" s="282">
        <v>0</v>
      </c>
      <c r="S8" s="282">
        <v>0</v>
      </c>
      <c r="T8" s="282">
        <v>0</v>
      </c>
      <c r="U8" s="282">
        <v>0</v>
      </c>
      <c r="V8" s="282">
        <v>2.3423665997367657E-3</v>
      </c>
      <c r="W8" s="282">
        <v>0</v>
      </c>
      <c r="X8" s="282">
        <v>0</v>
      </c>
      <c r="Y8" s="282">
        <v>0</v>
      </c>
      <c r="Z8" s="282">
        <v>0</v>
      </c>
      <c r="AA8" s="282">
        <v>0</v>
      </c>
      <c r="AB8" s="282">
        <v>0</v>
      </c>
      <c r="AC8" s="282">
        <v>1.329548404480977E-6</v>
      </c>
      <c r="AD8" s="282">
        <v>0</v>
      </c>
      <c r="AE8" s="282">
        <v>3.446837177003014E-6</v>
      </c>
      <c r="AF8" s="282">
        <v>5.1562138648596339E-5</v>
      </c>
      <c r="AG8" s="282">
        <v>5.3411554467233115E-4</v>
      </c>
      <c r="AH8" s="282">
        <v>0</v>
      </c>
      <c r="AI8" s="282">
        <v>0</v>
      </c>
      <c r="AJ8" s="282">
        <v>3.4011240357241712E-3</v>
      </c>
      <c r="AK8" s="282">
        <v>0</v>
      </c>
      <c r="AL8" s="283">
        <v>0</v>
      </c>
    </row>
    <row r="9" spans="1:38" s="284" customFormat="1" ht="15" customHeight="1" x14ac:dyDescent="0.15">
      <c r="A9" s="285" t="s">
        <v>6</v>
      </c>
      <c r="B9" s="313" t="s">
        <v>493</v>
      </c>
      <c r="C9" s="281">
        <v>0</v>
      </c>
      <c r="D9" s="282">
        <v>3.6756569293770672E-5</v>
      </c>
      <c r="E9" s="282">
        <v>3.9302021064278821E-4</v>
      </c>
      <c r="F9" s="282">
        <v>0</v>
      </c>
      <c r="G9" s="282">
        <v>1.6649700181437367E-3</v>
      </c>
      <c r="H9" s="282">
        <v>2.3473706532301035E-4</v>
      </c>
      <c r="I9" s="282">
        <v>1.8477828424216903E-4</v>
      </c>
      <c r="J9" s="282">
        <v>5.0213638793671217E-3</v>
      </c>
      <c r="K9" s="282">
        <v>1.1835921584210119E-2</v>
      </c>
      <c r="L9" s="282">
        <v>7.7853105850676202E-2</v>
      </c>
      <c r="M9" s="282">
        <v>0.10332198925348067</v>
      </c>
      <c r="N9" s="282">
        <v>2.9490866654422608E-3</v>
      </c>
      <c r="O9" s="282">
        <v>4.1740730720624231E-2</v>
      </c>
      <c r="P9" s="282">
        <v>2.7816329768528885E-4</v>
      </c>
      <c r="Q9" s="282">
        <v>9.6522477940228364E-5</v>
      </c>
      <c r="R9" s="282">
        <v>2.0562431109667081E-4</v>
      </c>
      <c r="S9" s="282">
        <v>6.1737834288221361E-5</v>
      </c>
      <c r="T9" s="282">
        <v>1.9097976164236212E-5</v>
      </c>
      <c r="U9" s="282">
        <v>6.6779041135948508E-5</v>
      </c>
      <c r="V9" s="282">
        <v>2.3209124015670938E-4</v>
      </c>
      <c r="W9" s="282">
        <v>1.0537671660482513E-2</v>
      </c>
      <c r="X9" s="282">
        <v>5.297353691610996E-2</v>
      </c>
      <c r="Y9" s="282">
        <v>1.9852566334159813E-6</v>
      </c>
      <c r="Z9" s="282">
        <v>3.2913896890664677E-6</v>
      </c>
      <c r="AA9" s="282">
        <v>8.5781039702419855E-7</v>
      </c>
      <c r="AB9" s="282">
        <v>5.5213505990350558E-7</v>
      </c>
      <c r="AC9" s="282">
        <v>6.0731503669799666E-6</v>
      </c>
      <c r="AD9" s="282">
        <v>2.7382165209117098E-7</v>
      </c>
      <c r="AE9" s="282">
        <v>6.2661166246157262E-6</v>
      </c>
      <c r="AF9" s="282">
        <v>2.9325675708999751E-5</v>
      </c>
      <c r="AG9" s="282">
        <v>8.8041352644841743E-6</v>
      </c>
      <c r="AH9" s="282">
        <v>6.1548332531315161E-5</v>
      </c>
      <c r="AI9" s="282">
        <v>1.2102360736327002E-5</v>
      </c>
      <c r="AJ9" s="282">
        <v>4.04922249940108E-5</v>
      </c>
      <c r="AK9" s="282">
        <v>0</v>
      </c>
      <c r="AL9" s="283">
        <v>2.3117473197424175E-4</v>
      </c>
    </row>
    <row r="10" spans="1:38" s="284" customFormat="1" ht="15" customHeight="1" x14ac:dyDescent="0.15">
      <c r="A10" s="285" t="s">
        <v>7</v>
      </c>
      <c r="B10" s="313" t="s">
        <v>494</v>
      </c>
      <c r="C10" s="281">
        <v>1.3818174650052218E-2</v>
      </c>
      <c r="D10" s="282">
        <v>0.40655336458640445</v>
      </c>
      <c r="E10" s="282">
        <v>1.495682942997139E-2</v>
      </c>
      <c r="F10" s="282">
        <v>7.2422901915380061E-2</v>
      </c>
      <c r="G10" s="282">
        <v>0</v>
      </c>
      <c r="H10" s="282">
        <v>0.1470325519389859</v>
      </c>
      <c r="I10" s="282">
        <v>8.3286602356114048E-4</v>
      </c>
      <c r="J10" s="282">
        <v>1.9379160249898444E-3</v>
      </c>
      <c r="K10" s="282">
        <v>7.9705300409708864E-3</v>
      </c>
      <c r="L10" s="282">
        <v>1.5554724241959957E-7</v>
      </c>
      <c r="M10" s="282">
        <v>2.7312737925081019E-4</v>
      </c>
      <c r="N10" s="282">
        <v>6.0811252099590289E-6</v>
      </c>
      <c r="O10" s="282">
        <v>0</v>
      </c>
      <c r="P10" s="282">
        <v>0</v>
      </c>
      <c r="Q10" s="282">
        <v>0</v>
      </c>
      <c r="R10" s="282">
        <v>0</v>
      </c>
      <c r="S10" s="282">
        <v>0</v>
      </c>
      <c r="T10" s="282">
        <v>0</v>
      </c>
      <c r="U10" s="282">
        <v>0</v>
      </c>
      <c r="V10" s="282">
        <v>4.4413712313704417E-4</v>
      </c>
      <c r="W10" s="282">
        <v>4.298706141864428E-5</v>
      </c>
      <c r="X10" s="282">
        <v>0</v>
      </c>
      <c r="Y10" s="282">
        <v>0</v>
      </c>
      <c r="Z10" s="282">
        <v>1.5160577009607368E-4</v>
      </c>
      <c r="AA10" s="282">
        <v>0</v>
      </c>
      <c r="AB10" s="282">
        <v>0</v>
      </c>
      <c r="AC10" s="282">
        <v>5.6629486111788588E-5</v>
      </c>
      <c r="AD10" s="282">
        <v>1.9611550757881165E-7</v>
      </c>
      <c r="AE10" s="282">
        <v>2.6241373757801903E-4</v>
      </c>
      <c r="AF10" s="282">
        <v>5.4488660753796462E-3</v>
      </c>
      <c r="AG10" s="282">
        <v>8.5237478667943047E-3</v>
      </c>
      <c r="AH10" s="282">
        <v>1.4399696691310498E-3</v>
      </c>
      <c r="AI10" s="282">
        <v>3.2765584138200176E-6</v>
      </c>
      <c r="AJ10" s="282">
        <v>0.11012827922020518</v>
      </c>
      <c r="AK10" s="282">
        <v>0</v>
      </c>
      <c r="AL10" s="283">
        <v>3.2006557423725811E-3</v>
      </c>
    </row>
    <row r="11" spans="1:38" s="284" customFormat="1" ht="15" customHeight="1" x14ac:dyDescent="0.15">
      <c r="A11" s="285" t="s">
        <v>8</v>
      </c>
      <c r="B11" s="313" t="s">
        <v>464</v>
      </c>
      <c r="C11" s="281">
        <v>5.8572624817103637E-3</v>
      </c>
      <c r="D11" s="282">
        <v>8.7342998420617836E-4</v>
      </c>
      <c r="E11" s="282">
        <v>1.1895837585914519E-3</v>
      </c>
      <c r="F11" s="282">
        <v>2.3167532933756889E-2</v>
      </c>
      <c r="G11" s="282">
        <v>3.8894534718517636E-3</v>
      </c>
      <c r="H11" s="282">
        <v>7.332162782853639E-4</v>
      </c>
      <c r="I11" s="282">
        <v>0.24294133134917603</v>
      </c>
      <c r="J11" s="282">
        <v>3.0896169072117913E-3</v>
      </c>
      <c r="K11" s="282">
        <v>1.5024434283395819E-3</v>
      </c>
      <c r="L11" s="282">
        <v>2.2173259406913919E-4</v>
      </c>
      <c r="M11" s="282">
        <v>1.8875589139941461E-3</v>
      </c>
      <c r="N11" s="282">
        <v>7.0242450098981907E-4</v>
      </c>
      <c r="O11" s="282">
        <v>7.1357740101747516E-4</v>
      </c>
      <c r="P11" s="282">
        <v>1.2671430511774619E-3</v>
      </c>
      <c r="Q11" s="282">
        <v>1.8436571475756868E-3</v>
      </c>
      <c r="R11" s="282">
        <v>3.8501274544415422E-3</v>
      </c>
      <c r="S11" s="282">
        <v>2.3280920824698239E-3</v>
      </c>
      <c r="T11" s="282">
        <v>3.5898343441192861E-3</v>
      </c>
      <c r="U11" s="282">
        <v>2.6431691020302691E-3</v>
      </c>
      <c r="V11" s="282">
        <v>3.4735204392086299E-3</v>
      </c>
      <c r="W11" s="282">
        <v>2.2778217980188625E-3</v>
      </c>
      <c r="X11" s="282">
        <v>5.3548663139216441E-4</v>
      </c>
      <c r="Y11" s="282">
        <v>2.0191635562343243E-3</v>
      </c>
      <c r="Z11" s="282">
        <v>4.6344019141319834E-3</v>
      </c>
      <c r="AA11" s="282">
        <v>1.3148406567942857E-3</v>
      </c>
      <c r="AB11" s="282">
        <v>1.8491871683228924E-5</v>
      </c>
      <c r="AC11" s="282">
        <v>1.228538798759149E-3</v>
      </c>
      <c r="AD11" s="282">
        <v>8.6900631554469353E-4</v>
      </c>
      <c r="AE11" s="282">
        <v>4.2249046940848276E-3</v>
      </c>
      <c r="AF11" s="282">
        <v>3.3136644279024028E-4</v>
      </c>
      <c r="AG11" s="282">
        <v>2.9300670810329063E-3</v>
      </c>
      <c r="AH11" s="282">
        <v>2.478878924420724E-2</v>
      </c>
      <c r="AI11" s="282">
        <v>2.097566591139063E-3</v>
      </c>
      <c r="AJ11" s="282">
        <v>5.0443092446673422E-3</v>
      </c>
      <c r="AK11" s="282">
        <v>2.0318530450016286E-2</v>
      </c>
      <c r="AL11" s="283">
        <v>5.3299912304392079E-4</v>
      </c>
    </row>
    <row r="12" spans="1:38" s="284" customFormat="1" ht="15" customHeight="1" x14ac:dyDescent="0.15">
      <c r="A12" s="285" t="s">
        <v>9</v>
      </c>
      <c r="B12" s="313" t="s">
        <v>495</v>
      </c>
      <c r="C12" s="281">
        <v>2.6728774556453803E-2</v>
      </c>
      <c r="D12" s="282">
        <v>6.9210894508030842E-3</v>
      </c>
      <c r="E12" s="282">
        <v>5.8152531161082674E-3</v>
      </c>
      <c r="F12" s="282">
        <v>2.8733408850902908E-3</v>
      </c>
      <c r="G12" s="282">
        <v>2.0488091093171555E-3</v>
      </c>
      <c r="H12" s="282">
        <v>1.178104349554974E-2</v>
      </c>
      <c r="I12" s="282">
        <v>7.0792884672312203E-3</v>
      </c>
      <c r="J12" s="282">
        <v>0.24286655670336799</v>
      </c>
      <c r="K12" s="282">
        <v>1.8262902194166108E-2</v>
      </c>
      <c r="L12" s="282">
        <v>1.3190406157182044E-4</v>
      </c>
      <c r="M12" s="282">
        <v>7.7204630306764591E-3</v>
      </c>
      <c r="N12" s="282">
        <v>5.9590936614632142E-4</v>
      </c>
      <c r="O12" s="282">
        <v>2.3735793175853575E-3</v>
      </c>
      <c r="P12" s="282">
        <v>3.1122322171977025E-3</v>
      </c>
      <c r="Q12" s="282">
        <v>2.0905754914291651E-3</v>
      </c>
      <c r="R12" s="282">
        <v>6.7831267854053532E-3</v>
      </c>
      <c r="S12" s="282">
        <v>6.9915647417351642E-3</v>
      </c>
      <c r="T12" s="282">
        <v>5.3768693895261876E-3</v>
      </c>
      <c r="U12" s="282">
        <v>9.042035259807041E-4</v>
      </c>
      <c r="V12" s="282">
        <v>2.6896550926780397E-2</v>
      </c>
      <c r="W12" s="282">
        <v>3.1734378147356551E-2</v>
      </c>
      <c r="X12" s="282">
        <v>3.2793398741437683E-3</v>
      </c>
      <c r="Y12" s="282">
        <v>3.6930500183045387E-3</v>
      </c>
      <c r="Z12" s="282">
        <v>8.4021149185409712E-3</v>
      </c>
      <c r="AA12" s="282">
        <v>4.6965516371517933E-3</v>
      </c>
      <c r="AB12" s="282">
        <v>3.8108330815716368E-4</v>
      </c>
      <c r="AC12" s="282">
        <v>1.4955280935729364E-3</v>
      </c>
      <c r="AD12" s="282">
        <v>1.6041856288931636E-2</v>
      </c>
      <c r="AE12" s="282">
        <v>1.462764535410924E-3</v>
      </c>
      <c r="AF12" s="282">
        <v>5.6040175271485004E-3</v>
      </c>
      <c r="AG12" s="282">
        <v>5.4520905431153753E-3</v>
      </c>
      <c r="AH12" s="282">
        <v>1.8291147177625151E-2</v>
      </c>
      <c r="AI12" s="282">
        <v>4.1051882385810005E-3</v>
      </c>
      <c r="AJ12" s="282">
        <v>6.055134417313009E-3</v>
      </c>
      <c r="AK12" s="282">
        <v>0.44999193756972644</v>
      </c>
      <c r="AL12" s="283">
        <v>1.2712281879987872E-3</v>
      </c>
    </row>
    <row r="13" spans="1:38" s="284" customFormat="1" ht="15" customHeight="1" x14ac:dyDescent="0.15">
      <c r="A13" s="285" t="s">
        <v>10</v>
      </c>
      <c r="B13" s="313" t="s">
        <v>466</v>
      </c>
      <c r="C13" s="281">
        <v>9.1998956843409835E-2</v>
      </c>
      <c r="D13" s="282">
        <v>1.1119852017088969E-2</v>
      </c>
      <c r="E13" s="282">
        <v>7.5033607152517195E-4</v>
      </c>
      <c r="F13" s="282">
        <v>7.2883752159544242E-3</v>
      </c>
      <c r="G13" s="282">
        <v>1.7671342834420081E-2</v>
      </c>
      <c r="H13" s="282">
        <v>6.5160586422803972E-3</v>
      </c>
      <c r="I13" s="282">
        <v>6.3823277627099162E-2</v>
      </c>
      <c r="J13" s="282">
        <v>3.6207764417288915E-2</v>
      </c>
      <c r="K13" s="282">
        <v>0.21892779178743935</v>
      </c>
      <c r="L13" s="282">
        <v>3.6332724884370067E-2</v>
      </c>
      <c r="M13" s="282">
        <v>1.2692008486526941E-2</v>
      </c>
      <c r="N13" s="282">
        <v>3.8588420855859744E-3</v>
      </c>
      <c r="O13" s="282">
        <v>5.9446958983859002E-3</v>
      </c>
      <c r="P13" s="282">
        <v>1.1065279622569944E-2</v>
      </c>
      <c r="Q13" s="282">
        <v>4.9656467308651121E-3</v>
      </c>
      <c r="R13" s="282">
        <v>1.1761299889963004E-2</v>
      </c>
      <c r="S13" s="282">
        <v>1.0999236239292089E-2</v>
      </c>
      <c r="T13" s="282">
        <v>1.2212313460030171E-2</v>
      </c>
      <c r="U13" s="282">
        <v>7.1861721568783482E-3</v>
      </c>
      <c r="V13" s="282">
        <v>9.0929124433116654E-2</v>
      </c>
      <c r="W13" s="282">
        <v>4.2982755246459576E-3</v>
      </c>
      <c r="X13" s="282">
        <v>2.6209082964632506E-3</v>
      </c>
      <c r="Y13" s="282">
        <v>1.4944870132310264E-2</v>
      </c>
      <c r="Z13" s="282">
        <v>1.0341210486820742E-5</v>
      </c>
      <c r="AA13" s="282">
        <v>1.6492993420562484E-5</v>
      </c>
      <c r="AB13" s="282">
        <v>3.9358234312278827E-5</v>
      </c>
      <c r="AC13" s="282">
        <v>3.6344081695513714E-4</v>
      </c>
      <c r="AD13" s="282">
        <v>1.6340381094392543E-3</v>
      </c>
      <c r="AE13" s="282">
        <v>9.4775408141866498E-4</v>
      </c>
      <c r="AF13" s="282">
        <v>5.7497132505150176E-3</v>
      </c>
      <c r="AG13" s="282">
        <v>0.13740030605268622</v>
      </c>
      <c r="AH13" s="282">
        <v>2.3575717806261576E-3</v>
      </c>
      <c r="AI13" s="282">
        <v>4.510986789878952E-3</v>
      </c>
      <c r="AJ13" s="282">
        <v>6.3467888079001937E-3</v>
      </c>
      <c r="AK13" s="282">
        <v>9.7281381681178416E-3</v>
      </c>
      <c r="AL13" s="283">
        <v>7.6598333781232068E-3</v>
      </c>
    </row>
    <row r="14" spans="1:38" s="284" customFormat="1" ht="15" customHeight="1" x14ac:dyDescent="0.15">
      <c r="A14" s="285" t="s">
        <v>335</v>
      </c>
      <c r="B14" s="313" t="s">
        <v>517</v>
      </c>
      <c r="C14" s="281">
        <v>8.0078964042379665E-3</v>
      </c>
      <c r="D14" s="282">
        <v>2.7093122768305769E-3</v>
      </c>
      <c r="E14" s="282">
        <v>8.6284686577709855E-3</v>
      </c>
      <c r="F14" s="282">
        <v>5.9012274228194071E-2</v>
      </c>
      <c r="G14" s="282">
        <v>2.9904870972435132E-2</v>
      </c>
      <c r="H14" s="282">
        <v>7.5546129415316231E-3</v>
      </c>
      <c r="I14" s="282">
        <v>7.2068258501946699E-3</v>
      </c>
      <c r="J14" s="282">
        <v>5.1861552138922559E-3</v>
      </c>
      <c r="K14" s="282">
        <v>2.344874795112268E-2</v>
      </c>
      <c r="L14" s="282">
        <v>0.31725508892246979</v>
      </c>
      <c r="M14" s="282">
        <v>1.7951209698643587E-2</v>
      </c>
      <c r="N14" s="282">
        <v>1.8789190704495629E-2</v>
      </c>
      <c r="O14" s="282">
        <v>5.6801354092269512E-3</v>
      </c>
      <c r="P14" s="282">
        <v>1.0160159321179708E-2</v>
      </c>
      <c r="Q14" s="282">
        <v>1.6737119807303067E-3</v>
      </c>
      <c r="R14" s="282">
        <v>3.3283636181214572E-3</v>
      </c>
      <c r="S14" s="282">
        <v>2.7973118726306013E-3</v>
      </c>
      <c r="T14" s="282">
        <v>1.8379984469816598E-3</v>
      </c>
      <c r="U14" s="282">
        <v>1.8956221289153877E-3</v>
      </c>
      <c r="V14" s="282">
        <v>2.7562902089632011E-3</v>
      </c>
      <c r="W14" s="282">
        <v>2.2050931893292644E-2</v>
      </c>
      <c r="X14" s="282">
        <v>4.4446975050169556E-2</v>
      </c>
      <c r="Y14" s="282">
        <v>1.3637547127195787E-2</v>
      </c>
      <c r="Z14" s="282">
        <v>2.0113750162457115E-3</v>
      </c>
      <c r="AA14" s="282">
        <v>2.1195938922247653E-3</v>
      </c>
      <c r="AB14" s="282">
        <v>4.1495586351753601E-4</v>
      </c>
      <c r="AC14" s="282">
        <v>0.12368961699711996</v>
      </c>
      <c r="AD14" s="282">
        <v>1.1537993351824903E-3</v>
      </c>
      <c r="AE14" s="282">
        <v>1.0513865681472933E-2</v>
      </c>
      <c r="AF14" s="282">
        <v>3.2420024075679619E-3</v>
      </c>
      <c r="AG14" s="282">
        <v>5.5006965507182794E-3</v>
      </c>
      <c r="AH14" s="282">
        <v>4.7455910873908163E-3</v>
      </c>
      <c r="AI14" s="282">
        <v>3.1251971458936649E-3</v>
      </c>
      <c r="AJ14" s="282">
        <v>1.3332185797154955E-2</v>
      </c>
      <c r="AK14" s="282">
        <v>0</v>
      </c>
      <c r="AL14" s="283">
        <v>2.9246342211470485E-2</v>
      </c>
    </row>
    <row r="15" spans="1:38" s="284" customFormat="1" ht="15" customHeight="1" x14ac:dyDescent="0.15">
      <c r="A15" s="285" t="s">
        <v>336</v>
      </c>
      <c r="B15" s="313" t="s">
        <v>518</v>
      </c>
      <c r="C15" s="281">
        <v>4.6762201903616067E-3</v>
      </c>
      <c r="D15" s="282">
        <v>1.9208584515484615E-3</v>
      </c>
      <c r="E15" s="282">
        <v>4.9030342160577664E-4</v>
      </c>
      <c r="F15" s="282">
        <v>5.6751323860659332E-5</v>
      </c>
      <c r="G15" s="282">
        <v>7.9290500080356121E-5</v>
      </c>
      <c r="H15" s="282">
        <v>1.064359524558306E-3</v>
      </c>
      <c r="I15" s="282">
        <v>7.143111708491801E-4</v>
      </c>
      <c r="J15" s="282">
        <v>1.9033775000474732E-3</v>
      </c>
      <c r="K15" s="282">
        <v>8.7355774546516111E-3</v>
      </c>
      <c r="L15" s="282">
        <v>1.0138335940045871E-2</v>
      </c>
      <c r="M15" s="282">
        <v>9.4502399014798885E-2</v>
      </c>
      <c r="N15" s="282">
        <v>5.60930624860158E-3</v>
      </c>
      <c r="O15" s="282">
        <v>2.0305560217556925E-3</v>
      </c>
      <c r="P15" s="282">
        <v>3.9214600732508462E-3</v>
      </c>
      <c r="Q15" s="282">
        <v>1.4653234581127248E-2</v>
      </c>
      <c r="R15" s="282">
        <v>4.2837979313794849E-2</v>
      </c>
      <c r="S15" s="282">
        <v>6.8864634286016444E-3</v>
      </c>
      <c r="T15" s="282">
        <v>4.9901398053425038E-3</v>
      </c>
      <c r="U15" s="282">
        <v>1.041352936939197E-2</v>
      </c>
      <c r="V15" s="282">
        <v>4.5873470658118398E-3</v>
      </c>
      <c r="W15" s="282">
        <v>5.6240279919231174E-2</v>
      </c>
      <c r="X15" s="282">
        <v>1.2724168082996596E-3</v>
      </c>
      <c r="Y15" s="282">
        <v>5.1637155275350763E-4</v>
      </c>
      <c r="Z15" s="282">
        <v>2.3629938525989905E-4</v>
      </c>
      <c r="AA15" s="282">
        <v>7.0888498087416409E-6</v>
      </c>
      <c r="AB15" s="282">
        <v>8.8260960643226681E-5</v>
      </c>
      <c r="AC15" s="282">
        <v>2.3560834516616382E-5</v>
      </c>
      <c r="AD15" s="282">
        <v>9.1175209561168284E-6</v>
      </c>
      <c r="AE15" s="282">
        <v>2.2990687790688721E-4</v>
      </c>
      <c r="AF15" s="282">
        <v>1.8373927063859016E-3</v>
      </c>
      <c r="AG15" s="282">
        <v>8.0840811703212384E-4</v>
      </c>
      <c r="AH15" s="282">
        <v>4.5102002128993688E-4</v>
      </c>
      <c r="AI15" s="282">
        <v>1.2040286202637512E-3</v>
      </c>
      <c r="AJ15" s="282">
        <v>1.4265191716013482E-3</v>
      </c>
      <c r="AK15" s="282">
        <v>5.1947832646110723E-3</v>
      </c>
      <c r="AL15" s="283">
        <v>4.9304636384986892E-3</v>
      </c>
    </row>
    <row r="16" spans="1:38" s="284" customFormat="1" ht="15" customHeight="1" x14ac:dyDescent="0.15">
      <c r="A16" s="285" t="s">
        <v>337</v>
      </c>
      <c r="B16" s="313" t="s">
        <v>519</v>
      </c>
      <c r="C16" s="281">
        <v>2.2750564730572731E-5</v>
      </c>
      <c r="D16" s="282">
        <v>1.3228619734912371E-5</v>
      </c>
      <c r="E16" s="282">
        <v>1.2107785737058115E-5</v>
      </c>
      <c r="F16" s="282">
        <v>1.7254233141506908E-4</v>
      </c>
      <c r="G16" s="282">
        <v>1.2307642790860324E-3</v>
      </c>
      <c r="H16" s="282">
        <v>0</v>
      </c>
      <c r="I16" s="282">
        <v>2.1681718768978776E-4</v>
      </c>
      <c r="J16" s="282">
        <v>4.7913031487597391E-3</v>
      </c>
      <c r="K16" s="282">
        <v>2.4359112696483363E-6</v>
      </c>
      <c r="L16" s="282">
        <v>0</v>
      </c>
      <c r="M16" s="282">
        <v>9.2504528282331463E-3</v>
      </c>
      <c r="N16" s="282">
        <v>0.52736080938413066</v>
      </c>
      <c r="O16" s="282">
        <v>7.3348429393798047E-4</v>
      </c>
      <c r="P16" s="282">
        <v>0.23255908693502356</v>
      </c>
      <c r="Q16" s="282">
        <v>7.243327541228084E-2</v>
      </c>
      <c r="R16" s="282">
        <v>8.2396752994370621E-3</v>
      </c>
      <c r="S16" s="282">
        <v>4.3117058322858247E-2</v>
      </c>
      <c r="T16" s="282">
        <v>8.8280705139128848E-3</v>
      </c>
      <c r="U16" s="282">
        <v>4.5575478990505312E-2</v>
      </c>
      <c r="V16" s="282">
        <v>4.0337261526576153E-3</v>
      </c>
      <c r="W16" s="282">
        <v>2.4489957622605082E-2</v>
      </c>
      <c r="X16" s="282">
        <v>6.9665672734521332E-6</v>
      </c>
      <c r="Y16" s="282">
        <v>0</v>
      </c>
      <c r="Z16" s="282">
        <v>0</v>
      </c>
      <c r="AA16" s="282">
        <v>0</v>
      </c>
      <c r="AB16" s="282">
        <v>0</v>
      </c>
      <c r="AC16" s="282">
        <v>9.0929773632042003E-6</v>
      </c>
      <c r="AD16" s="282">
        <v>0</v>
      </c>
      <c r="AE16" s="282">
        <v>1.9526821408968583E-5</v>
      </c>
      <c r="AF16" s="282">
        <v>0</v>
      </c>
      <c r="AG16" s="282">
        <v>2.6404925644544722E-6</v>
      </c>
      <c r="AH16" s="282">
        <v>4.6196246554967407E-6</v>
      </c>
      <c r="AI16" s="282">
        <v>1.8829137229740568E-4</v>
      </c>
      <c r="AJ16" s="282">
        <v>2.5395857531298087E-5</v>
      </c>
      <c r="AK16" s="282">
        <v>2.4198598576986711E-5</v>
      </c>
      <c r="AL16" s="283">
        <v>5.1520809307145712E-3</v>
      </c>
    </row>
    <row r="17" spans="1:38" s="284" customFormat="1" ht="15" customHeight="1" x14ac:dyDescent="0.15">
      <c r="A17" s="285" t="s">
        <v>338</v>
      </c>
      <c r="B17" s="313" t="s">
        <v>520</v>
      </c>
      <c r="C17" s="281">
        <v>0</v>
      </c>
      <c r="D17" s="282">
        <v>0</v>
      </c>
      <c r="E17" s="282">
        <v>0</v>
      </c>
      <c r="F17" s="282">
        <v>0</v>
      </c>
      <c r="G17" s="282">
        <v>2.4861464534246602E-4</v>
      </c>
      <c r="H17" s="282">
        <v>1.105515445893475E-3</v>
      </c>
      <c r="I17" s="282">
        <v>5.3095118085724615E-6</v>
      </c>
      <c r="J17" s="282">
        <v>1.4311875738835999E-3</v>
      </c>
      <c r="K17" s="282">
        <v>2.7909833983131697E-3</v>
      </c>
      <c r="L17" s="282">
        <v>3.8886810604899892E-7</v>
      </c>
      <c r="M17" s="282">
        <v>1.448694008861801E-3</v>
      </c>
      <c r="N17" s="282">
        <v>2.8376493642292672E-3</v>
      </c>
      <c r="O17" s="282">
        <v>0.53675871310408285</v>
      </c>
      <c r="P17" s="282">
        <v>4.9298267185547216E-2</v>
      </c>
      <c r="Q17" s="282">
        <v>3.2377187427618949E-2</v>
      </c>
      <c r="R17" s="282">
        <v>6.3476090746999767E-2</v>
      </c>
      <c r="S17" s="282">
        <v>7.7378351048593835E-2</v>
      </c>
      <c r="T17" s="282">
        <v>5.7286463081413233E-2</v>
      </c>
      <c r="U17" s="282">
        <v>1.1839107883188336E-2</v>
      </c>
      <c r="V17" s="282">
        <v>1.0836904458123423E-2</v>
      </c>
      <c r="W17" s="282">
        <v>7.9479095427703213E-3</v>
      </c>
      <c r="X17" s="282">
        <v>9.1356523054002704E-4</v>
      </c>
      <c r="Y17" s="282">
        <v>5.924257890193722E-6</v>
      </c>
      <c r="Z17" s="282">
        <v>1.3339410136440376E-5</v>
      </c>
      <c r="AA17" s="282">
        <v>0</v>
      </c>
      <c r="AB17" s="282">
        <v>0</v>
      </c>
      <c r="AC17" s="282">
        <v>1.9299065018532012E-6</v>
      </c>
      <c r="AD17" s="282">
        <v>1.1911611895225519E-4</v>
      </c>
      <c r="AE17" s="282">
        <v>1.278767131998831E-4</v>
      </c>
      <c r="AF17" s="282">
        <v>6.7200259965359224E-5</v>
      </c>
      <c r="AG17" s="282">
        <v>1.1969539798394816E-3</v>
      </c>
      <c r="AH17" s="282">
        <v>2.1814894206512387E-4</v>
      </c>
      <c r="AI17" s="282">
        <v>5.6251449807240977E-4</v>
      </c>
      <c r="AJ17" s="282">
        <v>3.6988222795767447E-4</v>
      </c>
      <c r="AK17" s="282">
        <v>9.816640207773238E-4</v>
      </c>
      <c r="AL17" s="283">
        <v>3.9907078623513132E-3</v>
      </c>
    </row>
    <row r="18" spans="1:38" s="284" customFormat="1" ht="15" customHeight="1" x14ac:dyDescent="0.15">
      <c r="A18" s="285" t="s">
        <v>339</v>
      </c>
      <c r="B18" s="313" t="s">
        <v>521</v>
      </c>
      <c r="C18" s="281">
        <v>1.4786643152086135E-3</v>
      </c>
      <c r="D18" s="282">
        <v>1.8235364725886815E-3</v>
      </c>
      <c r="E18" s="282">
        <v>7.1284898030655032E-4</v>
      </c>
      <c r="F18" s="282">
        <v>1.4260295693212716E-3</v>
      </c>
      <c r="G18" s="282">
        <v>1.9681876770906347E-2</v>
      </c>
      <c r="H18" s="282">
        <v>5.2817869373101341E-3</v>
      </c>
      <c r="I18" s="282">
        <v>3.9139829993795868E-3</v>
      </c>
      <c r="J18" s="282">
        <v>8.2096938028620413E-3</v>
      </c>
      <c r="K18" s="282">
        <v>1.0693745626540166E-2</v>
      </c>
      <c r="L18" s="282">
        <v>7.6373696028023393E-5</v>
      </c>
      <c r="M18" s="282">
        <v>7.6547849927465017E-3</v>
      </c>
      <c r="N18" s="282">
        <v>5.8973143378615901E-3</v>
      </c>
      <c r="O18" s="282">
        <v>1.6604784113452347E-3</v>
      </c>
      <c r="P18" s="282">
        <v>8.0302633404259735E-2</v>
      </c>
      <c r="Q18" s="282">
        <v>3.6259443514760577E-2</v>
      </c>
      <c r="R18" s="282">
        <v>2.4032600394107793E-2</v>
      </c>
      <c r="S18" s="282">
        <v>3.0403004737929631E-2</v>
      </c>
      <c r="T18" s="282">
        <v>3.5080765642652216E-2</v>
      </c>
      <c r="U18" s="282">
        <v>6.2766511569980104E-3</v>
      </c>
      <c r="V18" s="282">
        <v>1.0344568128177641E-2</v>
      </c>
      <c r="W18" s="282">
        <v>7.0481407471126689E-2</v>
      </c>
      <c r="X18" s="282">
        <v>7.6800094956600863E-4</v>
      </c>
      <c r="Y18" s="282">
        <v>1.6222382775913448E-4</v>
      </c>
      <c r="Z18" s="282">
        <v>2.8233832469534825E-3</v>
      </c>
      <c r="AA18" s="282">
        <v>1.1970426382918237E-4</v>
      </c>
      <c r="AB18" s="282">
        <v>3.6783516860183855E-4</v>
      </c>
      <c r="AC18" s="282">
        <v>8.1885237179698742E-4</v>
      </c>
      <c r="AD18" s="282">
        <v>4.6217764609653416E-4</v>
      </c>
      <c r="AE18" s="282">
        <v>3.2782354360777724E-3</v>
      </c>
      <c r="AF18" s="282">
        <v>1.7763593381408651E-4</v>
      </c>
      <c r="AG18" s="282">
        <v>3.2647409114062667E-4</v>
      </c>
      <c r="AH18" s="282">
        <v>2.4145471513772839E-3</v>
      </c>
      <c r="AI18" s="282">
        <v>1.5476719140704817E-3</v>
      </c>
      <c r="AJ18" s="282">
        <v>2.2510116582586531E-3</v>
      </c>
      <c r="AK18" s="282">
        <v>3.8582064647046103E-4</v>
      </c>
      <c r="AL18" s="283">
        <v>6.0973361153539955E-3</v>
      </c>
    </row>
    <row r="19" spans="1:38" s="284" customFormat="1" ht="15" customHeight="1" x14ac:dyDescent="0.15">
      <c r="A19" s="285" t="s">
        <v>340</v>
      </c>
      <c r="B19" s="313" t="s">
        <v>522</v>
      </c>
      <c r="C19" s="281">
        <v>3.3482207701266309E-4</v>
      </c>
      <c r="D19" s="282">
        <v>0</v>
      </c>
      <c r="E19" s="282">
        <v>2.6567799787041631E-4</v>
      </c>
      <c r="F19" s="282">
        <v>6.0514404475075812E-6</v>
      </c>
      <c r="G19" s="282">
        <v>4.7870062747361461E-3</v>
      </c>
      <c r="H19" s="282">
        <v>0</v>
      </c>
      <c r="I19" s="282">
        <v>0</v>
      </c>
      <c r="J19" s="282">
        <v>5.2173845118174376E-4</v>
      </c>
      <c r="K19" s="282">
        <v>1.9886931849863371E-5</v>
      </c>
      <c r="L19" s="282">
        <v>9.2317288376032354E-5</v>
      </c>
      <c r="M19" s="282">
        <v>2.1513095341481512E-3</v>
      </c>
      <c r="N19" s="282">
        <v>1.8032990513308323E-3</v>
      </c>
      <c r="O19" s="282">
        <v>2.1770516938595177E-4</v>
      </c>
      <c r="P19" s="282">
        <v>1.3310139618059385E-3</v>
      </c>
      <c r="Q19" s="282">
        <v>0.14583011654787933</v>
      </c>
      <c r="R19" s="282">
        <v>5.3165825800229639E-3</v>
      </c>
      <c r="S19" s="282">
        <v>1.2977133522970292E-2</v>
      </c>
      <c r="T19" s="282">
        <v>5.3569202500788659E-3</v>
      </c>
      <c r="U19" s="282">
        <v>4.1239025406875499E-3</v>
      </c>
      <c r="V19" s="282">
        <v>6.1355867500005306E-3</v>
      </c>
      <c r="W19" s="282">
        <v>5.8025670188920943E-3</v>
      </c>
      <c r="X19" s="282">
        <v>3.0464734127210553E-3</v>
      </c>
      <c r="Y19" s="282">
        <v>3.0141237616863274E-5</v>
      </c>
      <c r="Z19" s="282">
        <v>9.662438712581793E-4</v>
      </c>
      <c r="AA19" s="282">
        <v>8.470877670613961E-6</v>
      </c>
      <c r="AB19" s="282">
        <v>0</v>
      </c>
      <c r="AC19" s="282">
        <v>1.1634321532466968E-4</v>
      </c>
      <c r="AD19" s="282">
        <v>1.4279059098035402E-4</v>
      </c>
      <c r="AE19" s="282">
        <v>2.1888488283155032E-3</v>
      </c>
      <c r="AF19" s="282">
        <v>0</v>
      </c>
      <c r="AG19" s="282">
        <v>9.9542051669993283E-3</v>
      </c>
      <c r="AH19" s="282">
        <v>0</v>
      </c>
      <c r="AI19" s="282">
        <v>3.1662300892336841E-2</v>
      </c>
      <c r="AJ19" s="282">
        <v>1.0797564069248825E-3</v>
      </c>
      <c r="AK19" s="282">
        <v>2.5743841173968249E-2</v>
      </c>
      <c r="AL19" s="283">
        <v>0</v>
      </c>
    </row>
    <row r="20" spans="1:38" s="284" customFormat="1" ht="15" customHeight="1" x14ac:dyDescent="0.15">
      <c r="A20" s="285" t="s">
        <v>341</v>
      </c>
      <c r="B20" s="313" t="s">
        <v>496</v>
      </c>
      <c r="C20" s="281">
        <v>0</v>
      </c>
      <c r="D20" s="282">
        <v>0</v>
      </c>
      <c r="E20" s="282">
        <v>0</v>
      </c>
      <c r="F20" s="282">
        <v>9.3822753156735177E-6</v>
      </c>
      <c r="G20" s="282">
        <v>2.8401918021103974E-5</v>
      </c>
      <c r="H20" s="282">
        <v>1.3856219933760284E-6</v>
      </c>
      <c r="I20" s="282">
        <v>6.1823082702556058E-7</v>
      </c>
      <c r="J20" s="282">
        <v>6.8390691688584648E-6</v>
      </c>
      <c r="K20" s="282">
        <v>9.9339506465346209E-6</v>
      </c>
      <c r="L20" s="282">
        <v>0</v>
      </c>
      <c r="M20" s="282">
        <v>3.8688039704517041E-7</v>
      </c>
      <c r="N20" s="282">
        <v>1.0362455514728391E-6</v>
      </c>
      <c r="O20" s="282">
        <v>6.1256050821874078E-5</v>
      </c>
      <c r="P20" s="282">
        <v>2.7885012064253647E-3</v>
      </c>
      <c r="Q20" s="282">
        <v>3.0875814626260059E-2</v>
      </c>
      <c r="R20" s="282">
        <v>0.26859088413577825</v>
      </c>
      <c r="S20" s="282">
        <v>0.11389515715279971</v>
      </c>
      <c r="T20" s="282">
        <v>0.27754017712353268</v>
      </c>
      <c r="U20" s="282">
        <v>4.4468891594382793E-3</v>
      </c>
      <c r="V20" s="282">
        <v>2.1210261945729315E-2</v>
      </c>
      <c r="W20" s="282">
        <v>1.7203421828912292E-4</v>
      </c>
      <c r="X20" s="282">
        <v>1.3856836842982718E-5</v>
      </c>
      <c r="Y20" s="282">
        <v>0</v>
      </c>
      <c r="Z20" s="282">
        <v>2.9619560568035928E-5</v>
      </c>
      <c r="AA20" s="282">
        <v>3.6885847072040539E-5</v>
      </c>
      <c r="AB20" s="282">
        <v>0</v>
      </c>
      <c r="AC20" s="282">
        <v>2.1978774981051808E-6</v>
      </c>
      <c r="AD20" s="282">
        <v>1.1003708103913495E-3</v>
      </c>
      <c r="AE20" s="282">
        <v>1.3364519861998731E-3</v>
      </c>
      <c r="AF20" s="282">
        <v>1.0997761356300747E-3</v>
      </c>
      <c r="AG20" s="282">
        <v>4.8905213559216257E-6</v>
      </c>
      <c r="AH20" s="282">
        <v>0</v>
      </c>
      <c r="AI20" s="282">
        <v>1.5710758140331502E-2</v>
      </c>
      <c r="AJ20" s="282">
        <v>1.4507370349053274E-5</v>
      </c>
      <c r="AK20" s="282">
        <v>3.7488906148713128E-2</v>
      </c>
      <c r="AL20" s="283">
        <v>0</v>
      </c>
    </row>
    <row r="21" spans="1:38" s="284" customFormat="1" ht="15" customHeight="1" x14ac:dyDescent="0.15">
      <c r="A21" s="285" t="s">
        <v>342</v>
      </c>
      <c r="B21" s="313" t="s">
        <v>497</v>
      </c>
      <c r="C21" s="281">
        <v>6.0332193810822621E-6</v>
      </c>
      <c r="D21" s="282">
        <v>1.43347945095102E-4</v>
      </c>
      <c r="E21" s="282">
        <v>0</v>
      </c>
      <c r="F21" s="282">
        <v>1.8998980383137035E-3</v>
      </c>
      <c r="G21" s="282">
        <v>3.8849300423353855E-4</v>
      </c>
      <c r="H21" s="282">
        <v>0</v>
      </c>
      <c r="I21" s="282">
        <v>0</v>
      </c>
      <c r="J21" s="282">
        <v>6.8129221899572133E-5</v>
      </c>
      <c r="K21" s="282">
        <v>3.4635613365312283E-6</v>
      </c>
      <c r="L21" s="282">
        <v>0</v>
      </c>
      <c r="M21" s="282">
        <v>4.3096440018215958E-5</v>
      </c>
      <c r="N21" s="282">
        <v>0</v>
      </c>
      <c r="O21" s="282">
        <v>5.9826566489816508E-6</v>
      </c>
      <c r="P21" s="282">
        <v>5.2052662829821131E-4</v>
      </c>
      <c r="Q21" s="282">
        <v>1.8897678283409797E-2</v>
      </c>
      <c r="R21" s="282">
        <v>1.6920412823928147E-2</v>
      </c>
      <c r="S21" s="282">
        <v>0.13544611199659626</v>
      </c>
      <c r="T21" s="282">
        <v>1.8694950349695115E-2</v>
      </c>
      <c r="U21" s="282">
        <v>3.5686613825225061E-2</v>
      </c>
      <c r="V21" s="282">
        <v>5.7929857160597823E-3</v>
      </c>
      <c r="W21" s="282">
        <v>6.3503400241792093E-3</v>
      </c>
      <c r="X21" s="282">
        <v>5.8033207413559132E-5</v>
      </c>
      <c r="Y21" s="282">
        <v>0</v>
      </c>
      <c r="Z21" s="282">
        <v>2.2123030122240048E-4</v>
      </c>
      <c r="AA21" s="282">
        <v>1.8347611269684246E-6</v>
      </c>
      <c r="AB21" s="282">
        <v>9.39560166543662E-6</v>
      </c>
      <c r="AC21" s="282">
        <v>1.4172573728696059E-4</v>
      </c>
      <c r="AD21" s="282">
        <v>1.8795266211241808E-4</v>
      </c>
      <c r="AE21" s="282">
        <v>1.3722637730086986E-3</v>
      </c>
      <c r="AF21" s="282">
        <v>5.5365614974804548E-4</v>
      </c>
      <c r="AG21" s="282">
        <v>7.20622585479929E-5</v>
      </c>
      <c r="AH21" s="282">
        <v>0</v>
      </c>
      <c r="AI21" s="282">
        <v>9.4518775001571475E-3</v>
      </c>
      <c r="AJ21" s="282">
        <v>1.7434314564319472E-4</v>
      </c>
      <c r="AK21" s="282">
        <v>0</v>
      </c>
      <c r="AL21" s="283">
        <v>1.2141052997910514E-3</v>
      </c>
    </row>
    <row r="22" spans="1:38" s="284" customFormat="1" ht="15" customHeight="1" x14ac:dyDescent="0.15">
      <c r="A22" s="285" t="s">
        <v>343</v>
      </c>
      <c r="B22" s="313" t="s">
        <v>498</v>
      </c>
      <c r="C22" s="281">
        <v>5.2772670719967756E-6</v>
      </c>
      <c r="D22" s="282">
        <v>0</v>
      </c>
      <c r="E22" s="282">
        <v>1.0396849143130271E-4</v>
      </c>
      <c r="F22" s="282">
        <v>4.9631982157709233E-5</v>
      </c>
      <c r="G22" s="282">
        <v>1.6962860686417381E-5</v>
      </c>
      <c r="H22" s="282">
        <v>1.721255471313266E-5</v>
      </c>
      <c r="I22" s="282">
        <v>3.2002536928381961E-6</v>
      </c>
      <c r="J22" s="282">
        <v>1.0140125255141402E-5</v>
      </c>
      <c r="K22" s="282">
        <v>8.0385071898395099E-5</v>
      </c>
      <c r="L22" s="282">
        <v>1.2599326635987566E-5</v>
      </c>
      <c r="M22" s="282">
        <v>1.1962749119159876E-5</v>
      </c>
      <c r="N22" s="282">
        <v>7.3627973394122768E-7</v>
      </c>
      <c r="O22" s="282">
        <v>2.1177545660112041E-6</v>
      </c>
      <c r="P22" s="282">
        <v>7.0557920423314899E-5</v>
      </c>
      <c r="Q22" s="282">
        <v>1.0656057786598696E-4</v>
      </c>
      <c r="R22" s="282">
        <v>6.2646542133104911E-5</v>
      </c>
      <c r="S22" s="282">
        <v>4.9998662755242767E-5</v>
      </c>
      <c r="T22" s="282">
        <v>1.5182589596905029E-2</v>
      </c>
      <c r="U22" s="282">
        <v>1.4294699210691628E-2</v>
      </c>
      <c r="V22" s="282">
        <v>1.7870841730197929E-5</v>
      </c>
      <c r="W22" s="282">
        <v>1.9510542188993475E-3</v>
      </c>
      <c r="X22" s="282">
        <v>1.7114161895018044E-5</v>
      </c>
      <c r="Y22" s="282">
        <v>1.8938718042587378E-5</v>
      </c>
      <c r="Z22" s="282">
        <v>3.1729055535271994E-4</v>
      </c>
      <c r="AA22" s="282">
        <v>1.291719489518939E-4</v>
      </c>
      <c r="AB22" s="282">
        <v>3.8005813603751136E-5</v>
      </c>
      <c r="AC22" s="282">
        <v>1.2049934241077009E-4</v>
      </c>
      <c r="AD22" s="282">
        <v>1.8634303483323349E-4</v>
      </c>
      <c r="AE22" s="282">
        <v>9.5009086673262578E-4</v>
      </c>
      <c r="AF22" s="282">
        <v>8.6535416075495263E-5</v>
      </c>
      <c r="AG22" s="282">
        <v>2.7900955426105328E-5</v>
      </c>
      <c r="AH22" s="282">
        <v>7.5267217871881245E-5</v>
      </c>
      <c r="AI22" s="282">
        <v>1.7274893570272815E-3</v>
      </c>
      <c r="AJ22" s="282">
        <v>1.4350569766092585E-4</v>
      </c>
      <c r="AK22" s="282">
        <v>0</v>
      </c>
      <c r="AL22" s="283">
        <v>0</v>
      </c>
    </row>
    <row r="23" spans="1:38" s="284" customFormat="1" ht="15" customHeight="1" x14ac:dyDescent="0.15">
      <c r="A23" s="285" t="s">
        <v>344</v>
      </c>
      <c r="B23" s="313" t="s">
        <v>470</v>
      </c>
      <c r="C23" s="281">
        <v>0</v>
      </c>
      <c r="D23" s="282">
        <v>0</v>
      </c>
      <c r="E23" s="282">
        <v>0</v>
      </c>
      <c r="F23" s="282">
        <v>5.1396383867683575E-2</v>
      </c>
      <c r="G23" s="282">
        <v>5.2715351671635551E-5</v>
      </c>
      <c r="H23" s="282">
        <v>0</v>
      </c>
      <c r="I23" s="282">
        <v>0</v>
      </c>
      <c r="J23" s="282">
        <v>0</v>
      </c>
      <c r="K23" s="282">
        <v>0</v>
      </c>
      <c r="L23" s="282">
        <v>0</v>
      </c>
      <c r="M23" s="282">
        <v>0</v>
      </c>
      <c r="N23" s="282">
        <v>0</v>
      </c>
      <c r="O23" s="282">
        <v>0</v>
      </c>
      <c r="P23" s="282">
        <v>0</v>
      </c>
      <c r="Q23" s="282">
        <v>2.1081360866963265E-5</v>
      </c>
      <c r="R23" s="282">
        <v>0</v>
      </c>
      <c r="S23" s="282">
        <v>0</v>
      </c>
      <c r="T23" s="282">
        <v>0</v>
      </c>
      <c r="U23" s="282">
        <v>0.53920162862614374</v>
      </c>
      <c r="V23" s="282">
        <v>0</v>
      </c>
      <c r="W23" s="282">
        <v>0</v>
      </c>
      <c r="X23" s="282">
        <v>0</v>
      </c>
      <c r="Y23" s="282">
        <v>0</v>
      </c>
      <c r="Z23" s="282">
        <v>0</v>
      </c>
      <c r="AA23" s="282">
        <v>0</v>
      </c>
      <c r="AB23" s="282">
        <v>0</v>
      </c>
      <c r="AC23" s="282">
        <v>5.9617671917301532E-3</v>
      </c>
      <c r="AD23" s="282">
        <v>0</v>
      </c>
      <c r="AE23" s="282">
        <v>3.3592250722898412E-3</v>
      </c>
      <c r="AF23" s="282">
        <v>6.4368708509358541E-5</v>
      </c>
      <c r="AG23" s="282">
        <v>0</v>
      </c>
      <c r="AH23" s="282">
        <v>0</v>
      </c>
      <c r="AI23" s="282">
        <v>4.6223392718267239E-2</v>
      </c>
      <c r="AJ23" s="282">
        <v>3.0304166811793433E-5</v>
      </c>
      <c r="AK23" s="282">
        <v>0</v>
      </c>
      <c r="AL23" s="283">
        <v>0</v>
      </c>
    </row>
    <row r="24" spans="1:38" s="284" customFormat="1" ht="15" customHeight="1" x14ac:dyDescent="0.15">
      <c r="A24" s="285" t="s">
        <v>345</v>
      </c>
      <c r="B24" s="313" t="s">
        <v>499</v>
      </c>
      <c r="C24" s="281">
        <v>7.5964135635382341E-3</v>
      </c>
      <c r="D24" s="282">
        <v>4.8630492763008706E-3</v>
      </c>
      <c r="E24" s="282">
        <v>1.1577197310556236E-2</v>
      </c>
      <c r="F24" s="282">
        <v>2.5000331176520289E-2</v>
      </c>
      <c r="G24" s="282">
        <v>8.9406889226647957E-3</v>
      </c>
      <c r="H24" s="282">
        <v>1.8730491134010364E-2</v>
      </c>
      <c r="I24" s="282">
        <v>3.8637244697943329E-2</v>
      </c>
      <c r="J24" s="282">
        <v>2.7592653535632072E-2</v>
      </c>
      <c r="K24" s="282">
        <v>3.3435927065010473E-2</v>
      </c>
      <c r="L24" s="282">
        <v>1.9173530836851941E-3</v>
      </c>
      <c r="M24" s="282">
        <v>1.3975799816679778E-2</v>
      </c>
      <c r="N24" s="282">
        <v>9.8122363965160875E-3</v>
      </c>
      <c r="O24" s="282">
        <v>1.2766459850285341E-2</v>
      </c>
      <c r="P24" s="282">
        <v>7.12541668089997E-3</v>
      </c>
      <c r="Q24" s="282">
        <v>2.597392536668652E-2</v>
      </c>
      <c r="R24" s="282">
        <v>2.1529064160429909E-2</v>
      </c>
      <c r="S24" s="282">
        <v>3.9281677031504467E-2</v>
      </c>
      <c r="T24" s="282">
        <v>5.7830977059198936E-2</v>
      </c>
      <c r="U24" s="282">
        <v>3.9162586978416083E-2</v>
      </c>
      <c r="V24" s="282">
        <v>0.21432953766302482</v>
      </c>
      <c r="W24" s="282">
        <v>1.7056835504528727E-2</v>
      </c>
      <c r="X24" s="282">
        <v>1.6745655723185263E-2</v>
      </c>
      <c r="Y24" s="282">
        <v>1.9246984280942805E-2</v>
      </c>
      <c r="Z24" s="282">
        <v>1.3622544788855931E-2</v>
      </c>
      <c r="AA24" s="282">
        <v>2.0415669025232237E-2</v>
      </c>
      <c r="AB24" s="282">
        <v>5.9990094634987683E-4</v>
      </c>
      <c r="AC24" s="282">
        <v>5.5953786938162447E-3</v>
      </c>
      <c r="AD24" s="282">
        <v>1.9701046034603827E-2</v>
      </c>
      <c r="AE24" s="282">
        <v>1.1170934391926724E-2</v>
      </c>
      <c r="AF24" s="282">
        <v>1.8042431444451258E-2</v>
      </c>
      <c r="AG24" s="282">
        <v>6.2357962163943704E-3</v>
      </c>
      <c r="AH24" s="282">
        <v>5.5784650830453357E-2</v>
      </c>
      <c r="AI24" s="282">
        <v>2.3781043634193335E-2</v>
      </c>
      <c r="AJ24" s="282">
        <v>1.0797572028669281E-2</v>
      </c>
      <c r="AK24" s="282">
        <v>0.20225060536073589</v>
      </c>
      <c r="AL24" s="283">
        <v>5.8616598514286012E-3</v>
      </c>
    </row>
    <row r="25" spans="1:38" s="284" customFormat="1" ht="15" customHeight="1" x14ac:dyDescent="0.15">
      <c r="A25" s="285" t="s">
        <v>346</v>
      </c>
      <c r="B25" s="313" t="s">
        <v>472</v>
      </c>
      <c r="C25" s="281">
        <v>2.8653904305408302E-3</v>
      </c>
      <c r="D25" s="282">
        <v>1.4577163154198382E-3</v>
      </c>
      <c r="E25" s="282">
        <v>9.8607886907635866E-4</v>
      </c>
      <c r="F25" s="282">
        <v>5.2093240289300552E-4</v>
      </c>
      <c r="G25" s="282">
        <v>3.1637474960751638E-3</v>
      </c>
      <c r="H25" s="282">
        <v>3.6128449326796799E-4</v>
      </c>
      <c r="I25" s="282">
        <v>2.437211386211707E-3</v>
      </c>
      <c r="J25" s="282">
        <v>2.9784759050196612E-3</v>
      </c>
      <c r="K25" s="282">
        <v>1.983326567970393E-3</v>
      </c>
      <c r="L25" s="282">
        <v>3.6016186246046185E-3</v>
      </c>
      <c r="M25" s="282">
        <v>5.4319025851449938E-3</v>
      </c>
      <c r="N25" s="282">
        <v>4.0768217912622411E-3</v>
      </c>
      <c r="O25" s="282">
        <v>2.6525934816573333E-3</v>
      </c>
      <c r="P25" s="282">
        <v>3.061381947592509E-3</v>
      </c>
      <c r="Q25" s="282">
        <v>1.4894702898722246E-3</v>
      </c>
      <c r="R25" s="282">
        <v>3.9176593203961328E-3</v>
      </c>
      <c r="S25" s="282">
        <v>2.1203189543113486E-3</v>
      </c>
      <c r="T25" s="282">
        <v>2.2002570867766286E-3</v>
      </c>
      <c r="U25" s="282">
        <v>2.9913194272392817E-4</v>
      </c>
      <c r="V25" s="282">
        <v>2.1395164669355086E-3</v>
      </c>
      <c r="W25" s="282">
        <v>4.9737193708250765E-4</v>
      </c>
      <c r="X25" s="282">
        <v>1.7784102687882421E-2</v>
      </c>
      <c r="Y25" s="282">
        <v>2.8680183270699275E-3</v>
      </c>
      <c r="Z25" s="282">
        <v>3.2384298440516139E-3</v>
      </c>
      <c r="AA25" s="282">
        <v>2.8417511061862204E-3</v>
      </c>
      <c r="AB25" s="282">
        <v>1.0080176245481531E-2</v>
      </c>
      <c r="AC25" s="282">
        <v>6.9986423120642688E-3</v>
      </c>
      <c r="AD25" s="282">
        <v>3.2783075279059692E-3</v>
      </c>
      <c r="AE25" s="282">
        <v>1.0820293606131858E-2</v>
      </c>
      <c r="AF25" s="282">
        <v>5.0056378488832765E-3</v>
      </c>
      <c r="AG25" s="282">
        <v>2.2036399000005223E-3</v>
      </c>
      <c r="AH25" s="282">
        <v>1.6160520291059685E-3</v>
      </c>
      <c r="AI25" s="282">
        <v>1.3273207734397481E-3</v>
      </c>
      <c r="AJ25" s="282">
        <v>2.2836612009644779E-3</v>
      </c>
      <c r="AK25" s="282">
        <v>0</v>
      </c>
      <c r="AL25" s="283">
        <v>0</v>
      </c>
    </row>
    <row r="26" spans="1:38" s="284" customFormat="1" ht="15" customHeight="1" x14ac:dyDescent="0.15">
      <c r="A26" s="285" t="s">
        <v>347</v>
      </c>
      <c r="B26" s="313" t="s">
        <v>523</v>
      </c>
      <c r="C26" s="281">
        <v>1.2152977302690309E-2</v>
      </c>
      <c r="D26" s="282">
        <v>1.1077758522340973E-2</v>
      </c>
      <c r="E26" s="282">
        <v>4.2483471758255507E-3</v>
      </c>
      <c r="F26" s="282">
        <v>3.6619096835734844E-3</v>
      </c>
      <c r="G26" s="282">
        <v>3.1730205265837384E-2</v>
      </c>
      <c r="H26" s="282">
        <v>1.0548672201758608E-2</v>
      </c>
      <c r="I26" s="282">
        <v>2.4806039169650539E-2</v>
      </c>
      <c r="J26" s="282">
        <v>4.8986471193595532E-2</v>
      </c>
      <c r="K26" s="282">
        <v>3.3068142524407165E-2</v>
      </c>
      <c r="L26" s="282">
        <v>2.1764247932971582E-2</v>
      </c>
      <c r="M26" s="282">
        <v>6.9570818303963167E-2</v>
      </c>
      <c r="N26" s="282">
        <v>6.9046731811061343E-2</v>
      </c>
      <c r="O26" s="282">
        <v>4.5191241178890437E-2</v>
      </c>
      <c r="P26" s="282">
        <v>2.2449587602682525E-2</v>
      </c>
      <c r="Q26" s="282">
        <v>1.2096569709699771E-2</v>
      </c>
      <c r="R26" s="282">
        <v>2.6665822752762764E-2</v>
      </c>
      <c r="S26" s="282">
        <v>8.1705858826560587E-3</v>
      </c>
      <c r="T26" s="282">
        <v>6.0667726956039718E-3</v>
      </c>
      <c r="U26" s="282">
        <v>7.9882787048556458E-3</v>
      </c>
      <c r="V26" s="282">
        <v>2.1674092215794409E-2</v>
      </c>
      <c r="W26" s="282">
        <v>3.328435805306785E-3</v>
      </c>
      <c r="X26" s="282">
        <v>0.14128662085838603</v>
      </c>
      <c r="Y26" s="282">
        <v>8.3168245851660522E-2</v>
      </c>
      <c r="Z26" s="282">
        <v>2.9227312074809157E-2</v>
      </c>
      <c r="AA26" s="282">
        <v>7.0021950732644736E-3</v>
      </c>
      <c r="AB26" s="282">
        <v>3.0702958909466752E-3</v>
      </c>
      <c r="AC26" s="282">
        <v>1.2554559700038215E-2</v>
      </c>
      <c r="AD26" s="282">
        <v>9.9661904635548575E-3</v>
      </c>
      <c r="AE26" s="282">
        <v>1.5997884543890457E-2</v>
      </c>
      <c r="AF26" s="282">
        <v>3.10994334300638E-2</v>
      </c>
      <c r="AG26" s="282">
        <v>1.5842914993922732E-2</v>
      </c>
      <c r="AH26" s="282">
        <v>6.1390612012773961E-3</v>
      </c>
      <c r="AI26" s="282">
        <v>5.5578006316703722E-3</v>
      </c>
      <c r="AJ26" s="282">
        <v>4.3434175369974556E-2</v>
      </c>
      <c r="AK26" s="282">
        <v>0</v>
      </c>
      <c r="AL26" s="283">
        <v>6.207523860503157E-3</v>
      </c>
    </row>
    <row r="27" spans="1:38" s="284" customFormat="1" ht="15" customHeight="1" x14ac:dyDescent="0.15">
      <c r="A27" s="285" t="s">
        <v>348</v>
      </c>
      <c r="B27" s="313" t="s">
        <v>500</v>
      </c>
      <c r="C27" s="281">
        <v>1.9832588817502751E-4</v>
      </c>
      <c r="D27" s="282">
        <v>5.7391343474811436E-4</v>
      </c>
      <c r="E27" s="282">
        <v>7.2671474720379484E-5</v>
      </c>
      <c r="F27" s="282">
        <v>7.3227514658915259E-6</v>
      </c>
      <c r="G27" s="282">
        <v>1.0496096258580108E-3</v>
      </c>
      <c r="H27" s="282">
        <v>7.1684280726707435E-4</v>
      </c>
      <c r="I27" s="282">
        <v>1.6168554452680248E-4</v>
      </c>
      <c r="J27" s="282">
        <v>3.7904948475907306E-4</v>
      </c>
      <c r="K27" s="282">
        <v>2.1094610984018708E-3</v>
      </c>
      <c r="L27" s="282">
        <v>8.3217774694485776E-6</v>
      </c>
      <c r="M27" s="282">
        <v>1.6362495529240674E-3</v>
      </c>
      <c r="N27" s="282">
        <v>1.6988973120199439E-5</v>
      </c>
      <c r="O27" s="282">
        <v>4.4049294973033044E-5</v>
      </c>
      <c r="P27" s="282">
        <v>5.2943358036911389E-5</v>
      </c>
      <c r="Q27" s="282">
        <v>6.7824050130946547E-5</v>
      </c>
      <c r="R27" s="282">
        <v>3.7115802334734702E-4</v>
      </c>
      <c r="S27" s="282">
        <v>2.3335431412512241E-4</v>
      </c>
      <c r="T27" s="282">
        <v>7.2207018515106638E-5</v>
      </c>
      <c r="U27" s="282">
        <v>5.2795711823384726E-5</v>
      </c>
      <c r="V27" s="282">
        <v>6.4821999180743645E-5</v>
      </c>
      <c r="W27" s="282">
        <v>2.0154899393556871E-3</v>
      </c>
      <c r="X27" s="282">
        <v>1.6328988093015539E-2</v>
      </c>
      <c r="Y27" s="282">
        <v>0</v>
      </c>
      <c r="Z27" s="282">
        <v>9.0158736431785607E-4</v>
      </c>
      <c r="AA27" s="282">
        <v>1.719635823267802E-3</v>
      </c>
      <c r="AB27" s="282">
        <v>6.1386251884777387E-6</v>
      </c>
      <c r="AC27" s="282">
        <v>1.8742587171796049E-3</v>
      </c>
      <c r="AD27" s="282">
        <v>3.0101547240716049E-3</v>
      </c>
      <c r="AE27" s="282">
        <v>1.7812112943324243E-2</v>
      </c>
      <c r="AF27" s="282">
        <v>2.8230257992444743E-3</v>
      </c>
      <c r="AG27" s="282">
        <v>1.9207451563967562E-3</v>
      </c>
      <c r="AH27" s="282">
        <v>1.9481750441109992E-5</v>
      </c>
      <c r="AI27" s="282">
        <v>2.4278614798853228E-4</v>
      </c>
      <c r="AJ27" s="282">
        <v>1.1069065207244311E-2</v>
      </c>
      <c r="AK27" s="282">
        <v>0</v>
      </c>
      <c r="AL27" s="283">
        <v>9.5844711251006996E-3</v>
      </c>
    </row>
    <row r="28" spans="1:38" s="284" customFormat="1" ht="15" customHeight="1" x14ac:dyDescent="0.15">
      <c r="A28" s="285" t="s">
        <v>349</v>
      </c>
      <c r="B28" s="313" t="s">
        <v>473</v>
      </c>
      <c r="C28" s="281">
        <v>7.1647943131882053E-2</v>
      </c>
      <c r="D28" s="282">
        <v>5.8394270811862464E-2</v>
      </c>
      <c r="E28" s="282">
        <v>1.511187841624022E-2</v>
      </c>
      <c r="F28" s="282">
        <v>5.0556098136972524E-2</v>
      </c>
      <c r="G28" s="282">
        <v>2.3110244893689621E-2</v>
      </c>
      <c r="H28" s="282">
        <v>5.831254091496825E-2</v>
      </c>
      <c r="I28" s="282">
        <v>8.0292546827348502E-2</v>
      </c>
      <c r="J28" s="282">
        <v>6.2688852683312465E-2</v>
      </c>
      <c r="K28" s="282">
        <v>3.9810687827123374E-2</v>
      </c>
      <c r="L28" s="282">
        <v>5.3520072982766141E-2</v>
      </c>
      <c r="M28" s="282">
        <v>2.8869514099601545E-2</v>
      </c>
      <c r="N28" s="282">
        <v>2.3721896782034884E-2</v>
      </c>
      <c r="O28" s="282">
        <v>4.2605833460839806E-2</v>
      </c>
      <c r="P28" s="282">
        <v>4.4649164400135805E-2</v>
      </c>
      <c r="Q28" s="282">
        <v>4.0722047688081027E-2</v>
      </c>
      <c r="R28" s="282">
        <v>3.75014522351763E-2</v>
      </c>
      <c r="S28" s="282">
        <v>5.1331579330973383E-2</v>
      </c>
      <c r="T28" s="282">
        <v>4.3960331535191792E-2</v>
      </c>
      <c r="U28" s="282">
        <v>2.5868255109767008E-2</v>
      </c>
      <c r="V28" s="282">
        <v>8.1354327116141004E-2</v>
      </c>
      <c r="W28" s="282">
        <v>4.8628173375710834E-2</v>
      </c>
      <c r="X28" s="282">
        <v>1.0802469552432857E-2</v>
      </c>
      <c r="Y28" s="282">
        <v>1.578602021668761E-2</v>
      </c>
      <c r="Z28" s="282">
        <v>1.1378468226929863E-2</v>
      </c>
      <c r="AA28" s="282">
        <v>5.6818064483005462E-3</v>
      </c>
      <c r="AB28" s="282">
        <v>1.1558528724961424E-3</v>
      </c>
      <c r="AC28" s="282">
        <v>3.549530675468332E-2</v>
      </c>
      <c r="AD28" s="282">
        <v>1.1791885227994953E-2</v>
      </c>
      <c r="AE28" s="282">
        <v>1.0212779881404897E-2</v>
      </c>
      <c r="AF28" s="282">
        <v>1.5776267958601632E-2</v>
      </c>
      <c r="AG28" s="282">
        <v>5.1980712687374232E-2</v>
      </c>
      <c r="AH28" s="282">
        <v>3.8237146565174913E-2</v>
      </c>
      <c r="AI28" s="282">
        <v>2.5907058120998566E-2</v>
      </c>
      <c r="AJ28" s="282">
        <v>7.0039326222960177E-2</v>
      </c>
      <c r="AK28" s="282">
        <v>0.23629464123165289</v>
      </c>
      <c r="AL28" s="283">
        <v>1.0544694457853564E-2</v>
      </c>
    </row>
    <row r="29" spans="1:38" s="284" customFormat="1" ht="15" customHeight="1" x14ac:dyDescent="0.15">
      <c r="A29" s="285" t="s">
        <v>350</v>
      </c>
      <c r="B29" s="313" t="s">
        <v>474</v>
      </c>
      <c r="C29" s="281">
        <v>6.9740416272410536E-3</v>
      </c>
      <c r="D29" s="282">
        <v>3.6600741771109675E-3</v>
      </c>
      <c r="E29" s="282">
        <v>8.393592470650876E-3</v>
      </c>
      <c r="F29" s="282">
        <v>9.2205899803554474E-3</v>
      </c>
      <c r="G29" s="282">
        <v>4.5228640876884212E-2</v>
      </c>
      <c r="H29" s="282">
        <v>3.2360373910571148E-3</v>
      </c>
      <c r="I29" s="282">
        <v>1.7498005296419861E-2</v>
      </c>
      <c r="J29" s="282">
        <v>8.378725850527723E-3</v>
      </c>
      <c r="K29" s="282">
        <v>6.9998764916864064E-3</v>
      </c>
      <c r="L29" s="282">
        <v>2.1059541151189588E-3</v>
      </c>
      <c r="M29" s="282">
        <v>9.7858443924282619E-3</v>
      </c>
      <c r="N29" s="282">
        <v>5.0632593822149451E-3</v>
      </c>
      <c r="O29" s="282">
        <v>5.2643672440548014E-3</v>
      </c>
      <c r="P29" s="282">
        <v>1.0518385516625419E-2</v>
      </c>
      <c r="Q29" s="282">
        <v>8.26873282377074E-3</v>
      </c>
      <c r="R29" s="282">
        <v>6.1969066804693478E-3</v>
      </c>
      <c r="S29" s="282">
        <v>5.7743861893444666E-3</v>
      </c>
      <c r="T29" s="282">
        <v>1.0067523847201295E-2</v>
      </c>
      <c r="U29" s="282">
        <v>3.9401538650639598E-3</v>
      </c>
      <c r="V29" s="282">
        <v>9.1951376395155524E-3</v>
      </c>
      <c r="W29" s="282">
        <v>1.4191440659708234E-2</v>
      </c>
      <c r="X29" s="282">
        <v>2.2052190376199682E-2</v>
      </c>
      <c r="Y29" s="282">
        <v>3.701993126757927E-2</v>
      </c>
      <c r="Z29" s="282">
        <v>1.7577747666882432E-2</v>
      </c>
      <c r="AA29" s="282">
        <v>3.6992140105727357E-2</v>
      </c>
      <c r="AB29" s="282">
        <v>7.9555188146551131E-2</v>
      </c>
      <c r="AC29" s="282">
        <v>2.0900034545841713E-2</v>
      </c>
      <c r="AD29" s="282">
        <v>6.7109542599838676E-3</v>
      </c>
      <c r="AE29" s="282">
        <v>2.0740549593173719E-2</v>
      </c>
      <c r="AF29" s="282">
        <v>9.8232797992275009E-3</v>
      </c>
      <c r="AG29" s="282">
        <v>8.6057751797172718E-3</v>
      </c>
      <c r="AH29" s="282">
        <v>2.6288627382358518E-2</v>
      </c>
      <c r="AI29" s="282">
        <v>1.1345935247452118E-2</v>
      </c>
      <c r="AJ29" s="282">
        <v>9.0353828713653859E-3</v>
      </c>
      <c r="AK29" s="282">
        <v>0</v>
      </c>
      <c r="AL29" s="283">
        <v>2.9930974218662114E-3</v>
      </c>
    </row>
    <row r="30" spans="1:38" s="284" customFormat="1" ht="15" customHeight="1" x14ac:dyDescent="0.15">
      <c r="A30" s="285" t="s">
        <v>351</v>
      </c>
      <c r="B30" s="313" t="s">
        <v>475</v>
      </c>
      <c r="C30" s="281">
        <v>1.647083290127059E-3</v>
      </c>
      <c r="D30" s="282">
        <v>0</v>
      </c>
      <c r="E30" s="282">
        <v>5.6649085864652878E-4</v>
      </c>
      <c r="F30" s="282">
        <v>5.232207627260966E-4</v>
      </c>
      <c r="G30" s="282">
        <v>5.1817624890692845E-3</v>
      </c>
      <c r="H30" s="282">
        <v>2.3139411052688005E-3</v>
      </c>
      <c r="I30" s="282">
        <v>3.5941758292111882E-3</v>
      </c>
      <c r="J30" s="282">
        <v>1.8024828452122708E-3</v>
      </c>
      <c r="K30" s="282">
        <v>2.7182105491324253E-3</v>
      </c>
      <c r="L30" s="282">
        <v>1.4089469218367329E-3</v>
      </c>
      <c r="M30" s="282">
        <v>3.0266366135259294E-3</v>
      </c>
      <c r="N30" s="282">
        <v>2.045548718607384E-3</v>
      </c>
      <c r="O30" s="282">
        <v>9.3239439155058288E-4</v>
      </c>
      <c r="P30" s="282">
        <v>4.5285463283377984E-3</v>
      </c>
      <c r="Q30" s="282">
        <v>2.3497719311272318E-3</v>
      </c>
      <c r="R30" s="282">
        <v>1.4665207633295029E-3</v>
      </c>
      <c r="S30" s="282">
        <v>2.6488062487507991E-3</v>
      </c>
      <c r="T30" s="282">
        <v>2.8167298271198709E-3</v>
      </c>
      <c r="U30" s="282">
        <v>7.1725068406084606E-4</v>
      </c>
      <c r="V30" s="282">
        <v>2.4835033716359683E-3</v>
      </c>
      <c r="W30" s="282">
        <v>2.9739857984492626E-3</v>
      </c>
      <c r="X30" s="282">
        <v>6.8737657892669387E-3</v>
      </c>
      <c r="Y30" s="282">
        <v>1.4634965269432019E-3</v>
      </c>
      <c r="Z30" s="282">
        <v>2.0808211287098425E-2</v>
      </c>
      <c r="AA30" s="282">
        <v>1.0886007101335715E-2</v>
      </c>
      <c r="AB30" s="282">
        <v>1.205816752782107E-2</v>
      </c>
      <c r="AC30" s="282">
        <v>1.5123597641105945E-2</v>
      </c>
      <c r="AD30" s="282">
        <v>1.4547285907721681E-2</v>
      </c>
      <c r="AE30" s="282">
        <v>1.1009570063006261E-3</v>
      </c>
      <c r="AF30" s="282">
        <v>4.9332240206348792E-3</v>
      </c>
      <c r="AG30" s="282">
        <v>1.3601934190574455E-2</v>
      </c>
      <c r="AH30" s="282">
        <v>1.3859480583869228E-2</v>
      </c>
      <c r="AI30" s="282">
        <v>6.7692040956665554E-3</v>
      </c>
      <c r="AJ30" s="282">
        <v>1.1294741308541034E-2</v>
      </c>
      <c r="AK30" s="282">
        <v>0</v>
      </c>
      <c r="AL30" s="283">
        <v>2.7741610912902032E-2</v>
      </c>
    </row>
    <row r="31" spans="1:38" s="284" customFormat="1" ht="15" customHeight="1" x14ac:dyDescent="0.15">
      <c r="A31" s="285" t="s">
        <v>352</v>
      </c>
      <c r="B31" s="313" t="s">
        <v>501</v>
      </c>
      <c r="C31" s="281">
        <v>5.4300954304835579E-2</v>
      </c>
      <c r="D31" s="282">
        <v>7.8656423265324668E-2</v>
      </c>
      <c r="E31" s="282">
        <v>5.9864656249315994E-2</v>
      </c>
      <c r="F31" s="282">
        <v>4.1253152628846164E-2</v>
      </c>
      <c r="G31" s="282">
        <v>0.25047529718170769</v>
      </c>
      <c r="H31" s="282">
        <v>3.0616653674173787E-2</v>
      </c>
      <c r="I31" s="282">
        <v>2.3866328312571686E-2</v>
      </c>
      <c r="J31" s="282">
        <v>3.8114786152520751E-2</v>
      </c>
      <c r="K31" s="282">
        <v>2.3674640660268975E-2</v>
      </c>
      <c r="L31" s="282">
        <v>6.3583124057480928E-2</v>
      </c>
      <c r="M31" s="282">
        <v>7.4727710013187537E-2</v>
      </c>
      <c r="N31" s="282">
        <v>2.5125450477075182E-2</v>
      </c>
      <c r="O31" s="282">
        <v>2.2715141362764476E-2</v>
      </c>
      <c r="P31" s="282">
        <v>2.8829674521124473E-2</v>
      </c>
      <c r="Q31" s="282">
        <v>1.8975940336236088E-2</v>
      </c>
      <c r="R31" s="282">
        <v>1.526816067558121E-2</v>
      </c>
      <c r="S31" s="282">
        <v>1.6745917983818727E-2</v>
      </c>
      <c r="T31" s="282">
        <v>1.7724464613861797E-2</v>
      </c>
      <c r="U31" s="282">
        <v>1.7830146349602241E-2</v>
      </c>
      <c r="V31" s="282">
        <v>5.2429052815756695E-2</v>
      </c>
      <c r="W31" s="282">
        <v>4.4976848562833738E-2</v>
      </c>
      <c r="X31" s="282">
        <v>2.2018895232019147E-2</v>
      </c>
      <c r="Y31" s="282">
        <v>5.5218873362133734E-2</v>
      </c>
      <c r="Z31" s="282">
        <v>4.7204928229310418E-2</v>
      </c>
      <c r="AA31" s="282">
        <v>3.1758908924904003E-2</v>
      </c>
      <c r="AB31" s="282">
        <v>1.9397559294412215E-3</v>
      </c>
      <c r="AC31" s="282">
        <v>7.0418495432368666E-2</v>
      </c>
      <c r="AD31" s="282">
        <v>2.8916750554458318E-2</v>
      </c>
      <c r="AE31" s="282">
        <v>3.1347442035748581E-2</v>
      </c>
      <c r="AF31" s="282">
        <v>2.297680513698205E-2</v>
      </c>
      <c r="AG31" s="282">
        <v>1.5715332078121459E-2</v>
      </c>
      <c r="AH31" s="282">
        <v>3.8518523703282438E-2</v>
      </c>
      <c r="AI31" s="282">
        <v>1.687708874518723E-2</v>
      </c>
      <c r="AJ31" s="282">
        <v>4.2852190505735847E-2</v>
      </c>
      <c r="AK31" s="282">
        <v>1.1077228885045424E-2</v>
      </c>
      <c r="AL31" s="283">
        <v>8.2582599396985423E-2</v>
      </c>
    </row>
    <row r="32" spans="1:38" s="284" customFormat="1" ht="15" customHeight="1" x14ac:dyDescent="0.15">
      <c r="A32" s="285" t="s">
        <v>353</v>
      </c>
      <c r="B32" s="313" t="s">
        <v>502</v>
      </c>
      <c r="C32" s="281">
        <v>3.5172661055297471E-3</v>
      </c>
      <c r="D32" s="282">
        <v>3.2102609788648923E-3</v>
      </c>
      <c r="E32" s="282">
        <v>1.6203634237312006E-3</v>
      </c>
      <c r="F32" s="282">
        <v>5.3706025447222425E-3</v>
      </c>
      <c r="G32" s="282">
        <v>5.2197766948126924E-3</v>
      </c>
      <c r="H32" s="282">
        <v>3.0367776914695787E-3</v>
      </c>
      <c r="I32" s="282">
        <v>5.8894486908416741E-3</v>
      </c>
      <c r="J32" s="282">
        <v>5.2073342668022696E-3</v>
      </c>
      <c r="K32" s="282">
        <v>2.4329824669577199E-2</v>
      </c>
      <c r="L32" s="282">
        <v>3.6993022928441268E-3</v>
      </c>
      <c r="M32" s="282">
        <v>4.8099007173271618E-3</v>
      </c>
      <c r="N32" s="282">
        <v>3.2542064411114607E-3</v>
      </c>
      <c r="O32" s="282">
        <v>4.2325442756299923E-3</v>
      </c>
      <c r="P32" s="282">
        <v>6.3842912172831475E-3</v>
      </c>
      <c r="Q32" s="282">
        <v>9.4659309320360915E-3</v>
      </c>
      <c r="R32" s="282">
        <v>9.6972974594909597E-3</v>
      </c>
      <c r="S32" s="282">
        <v>1.3945952037624146E-2</v>
      </c>
      <c r="T32" s="282">
        <v>1.9263155038860037E-2</v>
      </c>
      <c r="U32" s="282">
        <v>2.5720136837314436E-3</v>
      </c>
      <c r="V32" s="282">
        <v>5.655669659680446E-3</v>
      </c>
      <c r="W32" s="282">
        <v>9.017021990954683E-3</v>
      </c>
      <c r="X32" s="282">
        <v>2.6627329370367988E-2</v>
      </c>
      <c r="Y32" s="282">
        <v>9.5381497392420557E-3</v>
      </c>
      <c r="Z32" s="282">
        <v>3.7511871047382975E-2</v>
      </c>
      <c r="AA32" s="282">
        <v>5.9240918178644859E-2</v>
      </c>
      <c r="AB32" s="282">
        <v>2.0991089318705631E-3</v>
      </c>
      <c r="AC32" s="282">
        <v>9.2250819110680383E-3</v>
      </c>
      <c r="AD32" s="282">
        <v>0.18695936296857957</v>
      </c>
      <c r="AE32" s="282">
        <v>3.0127170221953072E-2</v>
      </c>
      <c r="AF32" s="282">
        <v>2.2680101947736665E-2</v>
      </c>
      <c r="AG32" s="282">
        <v>1.2822719598699706E-2</v>
      </c>
      <c r="AH32" s="282">
        <v>6.8903754903247447E-2</v>
      </c>
      <c r="AI32" s="282">
        <v>3.8691804061285251E-2</v>
      </c>
      <c r="AJ32" s="282">
        <v>2.0512981252296159E-2</v>
      </c>
      <c r="AK32" s="282">
        <v>0</v>
      </c>
      <c r="AL32" s="283">
        <v>6.9020703255044447E-2</v>
      </c>
    </row>
    <row r="33" spans="1:38" s="284" customFormat="1" ht="15" customHeight="1" x14ac:dyDescent="0.15">
      <c r="A33" s="285" t="s">
        <v>354</v>
      </c>
      <c r="B33" s="313" t="s">
        <v>478</v>
      </c>
      <c r="C33" s="281">
        <v>0</v>
      </c>
      <c r="D33" s="282">
        <v>0</v>
      </c>
      <c r="E33" s="282">
        <v>0</v>
      </c>
      <c r="F33" s="282">
        <v>0</v>
      </c>
      <c r="G33" s="282">
        <v>0</v>
      </c>
      <c r="H33" s="282">
        <v>0</v>
      </c>
      <c r="I33" s="282">
        <v>0</v>
      </c>
      <c r="J33" s="282">
        <v>0</v>
      </c>
      <c r="K33" s="282">
        <v>0</v>
      </c>
      <c r="L33" s="282">
        <v>0</v>
      </c>
      <c r="M33" s="282">
        <v>0</v>
      </c>
      <c r="N33" s="282">
        <v>0</v>
      </c>
      <c r="O33" s="282">
        <v>0</v>
      </c>
      <c r="P33" s="282">
        <v>0</v>
      </c>
      <c r="Q33" s="282">
        <v>0</v>
      </c>
      <c r="R33" s="282">
        <v>0</v>
      </c>
      <c r="S33" s="282">
        <v>0</v>
      </c>
      <c r="T33" s="282">
        <v>0</v>
      </c>
      <c r="U33" s="282">
        <v>0</v>
      </c>
      <c r="V33" s="282">
        <v>0</v>
      </c>
      <c r="W33" s="282">
        <v>0</v>
      </c>
      <c r="X33" s="282">
        <v>0</v>
      </c>
      <c r="Y33" s="282">
        <v>0</v>
      </c>
      <c r="Z33" s="282">
        <v>0</v>
      </c>
      <c r="AA33" s="282">
        <v>0</v>
      </c>
      <c r="AB33" s="282">
        <v>0</v>
      </c>
      <c r="AC33" s="282">
        <v>0</v>
      </c>
      <c r="AD33" s="282">
        <v>0</v>
      </c>
      <c r="AE33" s="282">
        <v>0</v>
      </c>
      <c r="AF33" s="282">
        <v>0</v>
      </c>
      <c r="AG33" s="282">
        <v>0</v>
      </c>
      <c r="AH33" s="282">
        <v>0</v>
      </c>
      <c r="AI33" s="282">
        <v>0</v>
      </c>
      <c r="AJ33" s="282">
        <v>0</v>
      </c>
      <c r="AK33" s="282">
        <v>0</v>
      </c>
      <c r="AL33" s="283">
        <v>0.25850690305489704</v>
      </c>
    </row>
    <row r="34" spans="1:38" s="284" customFormat="1" ht="15" customHeight="1" x14ac:dyDescent="0.15">
      <c r="A34" s="285" t="s">
        <v>355</v>
      </c>
      <c r="B34" s="313" t="s">
        <v>479</v>
      </c>
      <c r="C34" s="281">
        <v>2.6379135814183063E-5</v>
      </c>
      <c r="D34" s="282">
        <v>0</v>
      </c>
      <c r="E34" s="282">
        <v>1.6681012783345707E-4</v>
      </c>
      <c r="F34" s="282">
        <v>4.3224574625054149E-7</v>
      </c>
      <c r="G34" s="282">
        <v>3.3177615722049177E-4</v>
      </c>
      <c r="H34" s="282">
        <v>2.1428156551899763E-4</v>
      </c>
      <c r="I34" s="282">
        <v>1.4401141617771881E-5</v>
      </c>
      <c r="J34" s="282">
        <v>1.4218236870645895E-4</v>
      </c>
      <c r="K34" s="282">
        <v>2.6696065070802236E-4</v>
      </c>
      <c r="L34" s="282">
        <v>2.3332086362939935E-7</v>
      </c>
      <c r="M34" s="282">
        <v>3.8935439537364351E-4</v>
      </c>
      <c r="N34" s="282">
        <v>2.364139686445731E-4</v>
      </c>
      <c r="O34" s="282">
        <v>2.7848472543047333E-5</v>
      </c>
      <c r="P34" s="282">
        <v>5.7195680119184625E-4</v>
      </c>
      <c r="Q34" s="282">
        <v>3.4465944442264792E-4</v>
      </c>
      <c r="R34" s="282">
        <v>1.4104755032891545E-3</v>
      </c>
      <c r="S34" s="282">
        <v>1.1284304156013794E-3</v>
      </c>
      <c r="T34" s="282">
        <v>2.4512438598765351E-3</v>
      </c>
      <c r="U34" s="282">
        <v>1.3312543662081413E-4</v>
      </c>
      <c r="V34" s="282">
        <v>2.0900615540240484E-4</v>
      </c>
      <c r="W34" s="282">
        <v>1.4921678473036955E-4</v>
      </c>
      <c r="X34" s="282">
        <v>1.0174357508479933E-3</v>
      </c>
      <c r="Y34" s="282">
        <v>1.4720835496829775E-4</v>
      </c>
      <c r="Z34" s="282">
        <v>2.3528721663125597E-4</v>
      </c>
      <c r="AA34" s="282">
        <v>2.3208139718378304E-4</v>
      </c>
      <c r="AB34" s="282">
        <v>5.0560682451837872E-7</v>
      </c>
      <c r="AC34" s="282">
        <v>6.3130359415093835E-4</v>
      </c>
      <c r="AD34" s="282">
        <v>4.5216280418592936E-3</v>
      </c>
      <c r="AE34" s="282">
        <v>7.2008307502000756E-5</v>
      </c>
      <c r="AF34" s="282">
        <v>9.946599548907502E-7</v>
      </c>
      <c r="AG34" s="282">
        <v>9.1042388386652321E-5</v>
      </c>
      <c r="AH34" s="282">
        <v>0</v>
      </c>
      <c r="AI34" s="282">
        <v>4.031222467944325E-4</v>
      </c>
      <c r="AJ34" s="282">
        <v>3.9818062081484385E-4</v>
      </c>
      <c r="AK34" s="282">
        <v>0</v>
      </c>
      <c r="AL34" s="283">
        <v>1.6462745421359911E-4</v>
      </c>
    </row>
    <row r="35" spans="1:38" s="284" customFormat="1" ht="15" customHeight="1" x14ac:dyDescent="0.15">
      <c r="A35" s="285" t="s">
        <v>356</v>
      </c>
      <c r="B35" s="313" t="s">
        <v>503</v>
      </c>
      <c r="C35" s="281">
        <v>3.2824169215071896E-4</v>
      </c>
      <c r="D35" s="282">
        <v>0</v>
      </c>
      <c r="E35" s="282">
        <v>0</v>
      </c>
      <c r="F35" s="282">
        <v>0</v>
      </c>
      <c r="G35" s="282">
        <v>0</v>
      </c>
      <c r="H35" s="282">
        <v>0</v>
      </c>
      <c r="I35" s="282">
        <v>0</v>
      </c>
      <c r="J35" s="282">
        <v>1.2501524287160634E-6</v>
      </c>
      <c r="K35" s="282">
        <v>4.2609416662051756E-5</v>
      </c>
      <c r="L35" s="282">
        <v>0</v>
      </c>
      <c r="M35" s="282">
        <v>0</v>
      </c>
      <c r="N35" s="282">
        <v>2.3860917303650896E-6</v>
      </c>
      <c r="O35" s="282">
        <v>0</v>
      </c>
      <c r="P35" s="282">
        <v>0</v>
      </c>
      <c r="Q35" s="282">
        <v>0</v>
      </c>
      <c r="R35" s="282">
        <v>0</v>
      </c>
      <c r="S35" s="282">
        <v>0</v>
      </c>
      <c r="T35" s="282">
        <v>0</v>
      </c>
      <c r="U35" s="282">
        <v>0</v>
      </c>
      <c r="V35" s="282">
        <v>2.8329954756526283E-6</v>
      </c>
      <c r="W35" s="282">
        <v>1.5067831917764823E-6</v>
      </c>
      <c r="X35" s="282">
        <v>2.7157287352752915E-4</v>
      </c>
      <c r="Y35" s="282">
        <v>0</v>
      </c>
      <c r="Z35" s="282">
        <v>2.9317530627902255E-5</v>
      </c>
      <c r="AA35" s="282">
        <v>1.6972731827787129E-4</v>
      </c>
      <c r="AB35" s="282">
        <v>4.9009741272333644E-6</v>
      </c>
      <c r="AC35" s="282">
        <v>7.7294430217947276E-4</v>
      </c>
      <c r="AD35" s="282">
        <v>8.2835120079434628E-4</v>
      </c>
      <c r="AE35" s="282">
        <v>2.4383298309777955E-5</v>
      </c>
      <c r="AF35" s="282">
        <v>2.5018927280940323E-5</v>
      </c>
      <c r="AG35" s="282">
        <v>1.5770360541576604E-2</v>
      </c>
      <c r="AH35" s="282">
        <v>1.3438908088717792E-5</v>
      </c>
      <c r="AI35" s="282">
        <v>2.9033660688978764E-5</v>
      </c>
      <c r="AJ35" s="282">
        <v>6.6944032305653298E-5</v>
      </c>
      <c r="AK35" s="282">
        <v>0</v>
      </c>
      <c r="AL35" s="283">
        <v>2.5574023490767725E-3</v>
      </c>
    </row>
    <row r="36" spans="1:38" s="284" customFormat="1" ht="15" customHeight="1" x14ac:dyDescent="0.15">
      <c r="A36" s="285" t="s">
        <v>357</v>
      </c>
      <c r="B36" s="313" t="s">
        <v>481</v>
      </c>
      <c r="C36" s="281">
        <v>7.5998405473394213E-5</v>
      </c>
      <c r="D36" s="282">
        <v>0</v>
      </c>
      <c r="E36" s="282">
        <v>8.0074803831586789E-5</v>
      </c>
      <c r="F36" s="282">
        <v>6.9767514591281519E-3</v>
      </c>
      <c r="G36" s="282">
        <v>2.3687547585717356E-3</v>
      </c>
      <c r="H36" s="282">
        <v>4.5764758613627276E-4</v>
      </c>
      <c r="I36" s="282">
        <v>8.551223333340607E-4</v>
      </c>
      <c r="J36" s="282">
        <v>9.4529499658928999E-4</v>
      </c>
      <c r="K36" s="282">
        <v>2.6024476721537471E-3</v>
      </c>
      <c r="L36" s="282">
        <v>9.0645155520021649E-4</v>
      </c>
      <c r="M36" s="282">
        <v>1.3899390938263358E-3</v>
      </c>
      <c r="N36" s="282">
        <v>6.3201434272921716E-4</v>
      </c>
      <c r="O36" s="282">
        <v>3.8527249942158827E-4</v>
      </c>
      <c r="P36" s="282">
        <v>9.7841464045588379E-4</v>
      </c>
      <c r="Q36" s="282">
        <v>1.9526955013856632E-3</v>
      </c>
      <c r="R36" s="282">
        <v>7.086813892135613E-4</v>
      </c>
      <c r="S36" s="282">
        <v>5.6719593657254168E-4</v>
      </c>
      <c r="T36" s="282">
        <v>6.2198756911490186E-4</v>
      </c>
      <c r="U36" s="282">
        <v>2.0999214729654155E-4</v>
      </c>
      <c r="V36" s="282">
        <v>5.6667566257581354E-4</v>
      </c>
      <c r="W36" s="282">
        <v>1.0901003241739211E-3</v>
      </c>
      <c r="X36" s="282">
        <v>4.3132031075514858E-3</v>
      </c>
      <c r="Y36" s="282">
        <v>2.001642878644177E-3</v>
      </c>
      <c r="Z36" s="282">
        <v>6.716409210182321E-4</v>
      </c>
      <c r="AA36" s="282">
        <v>3.6516234045878304E-3</v>
      </c>
      <c r="AB36" s="282">
        <v>2.2055003949021941E-4</v>
      </c>
      <c r="AC36" s="282">
        <v>1.2650266572007286E-3</v>
      </c>
      <c r="AD36" s="282">
        <v>1.5158396630507642E-3</v>
      </c>
      <c r="AE36" s="282">
        <v>1.5610104324030118E-6</v>
      </c>
      <c r="AF36" s="282">
        <v>1.235080891883421E-3</v>
      </c>
      <c r="AG36" s="282">
        <v>9.6438268602785124E-4</v>
      </c>
      <c r="AH36" s="282">
        <v>0</v>
      </c>
      <c r="AI36" s="282">
        <v>2.01803501786514E-3</v>
      </c>
      <c r="AJ36" s="282">
        <v>3.287991486518981E-3</v>
      </c>
      <c r="AK36" s="282">
        <v>0</v>
      </c>
      <c r="AL36" s="283">
        <v>5.0509184245019585E-3</v>
      </c>
    </row>
    <row r="37" spans="1:38" s="284" customFormat="1" ht="15" customHeight="1" x14ac:dyDescent="0.15">
      <c r="A37" s="285" t="s">
        <v>358</v>
      </c>
      <c r="B37" s="313" t="s">
        <v>482</v>
      </c>
      <c r="C37" s="281">
        <v>3.2537044128989626E-2</v>
      </c>
      <c r="D37" s="282">
        <v>1.4906868778218325E-2</v>
      </c>
      <c r="E37" s="282">
        <v>2.2783757719889521E-2</v>
      </c>
      <c r="F37" s="282">
        <v>1.2007837683280778E-2</v>
      </c>
      <c r="G37" s="282">
        <v>3.5078065042132046E-2</v>
      </c>
      <c r="H37" s="282">
        <v>2.2010725557848013E-2</v>
      </c>
      <c r="I37" s="282">
        <v>4.3947156538227394E-2</v>
      </c>
      <c r="J37" s="282">
        <v>2.1592452988303902E-2</v>
      </c>
      <c r="K37" s="282">
        <v>6.2803520729129148E-2</v>
      </c>
      <c r="L37" s="282">
        <v>3.2936661940622954E-2</v>
      </c>
      <c r="M37" s="282">
        <v>5.1972484251677102E-2</v>
      </c>
      <c r="N37" s="282">
        <v>1.4443967680592034E-2</v>
      </c>
      <c r="O37" s="282">
        <v>1.7625277094948995E-2</v>
      </c>
      <c r="P37" s="282">
        <v>3.0985365325027187E-2</v>
      </c>
      <c r="Q37" s="282">
        <v>3.5147132875477084E-2</v>
      </c>
      <c r="R37" s="282">
        <v>4.332832611083684E-2</v>
      </c>
      <c r="S37" s="282">
        <v>4.0894863775591137E-2</v>
      </c>
      <c r="T37" s="282">
        <v>3.9894732380964373E-2</v>
      </c>
      <c r="U37" s="282">
        <v>2.3856073805058598E-2</v>
      </c>
      <c r="V37" s="282">
        <v>3.2805084574524163E-2</v>
      </c>
      <c r="W37" s="282">
        <v>0.1155232430349539</v>
      </c>
      <c r="X37" s="282">
        <v>0.18967431949461622</v>
      </c>
      <c r="Y37" s="282">
        <v>6.1628857375303235E-2</v>
      </c>
      <c r="Z37" s="282">
        <v>9.6499545628368044E-2</v>
      </c>
      <c r="AA37" s="282">
        <v>0.12148327919437751</v>
      </c>
      <c r="AB37" s="282">
        <v>1.8851130147108104E-2</v>
      </c>
      <c r="AC37" s="282">
        <v>0.14601138197015331</v>
      </c>
      <c r="AD37" s="282">
        <v>0.15454880354572692</v>
      </c>
      <c r="AE37" s="282">
        <v>9.61149411526976E-2</v>
      </c>
      <c r="AF37" s="282">
        <v>6.5992114981760719E-2</v>
      </c>
      <c r="AG37" s="282">
        <v>4.7140297856926416E-2</v>
      </c>
      <c r="AH37" s="282">
        <v>7.7856447496974207E-2</v>
      </c>
      <c r="AI37" s="282">
        <v>0.13053177005164385</v>
      </c>
      <c r="AJ37" s="282">
        <v>3.7043715875178712E-2</v>
      </c>
      <c r="AK37" s="282">
        <v>0</v>
      </c>
      <c r="AL37" s="283">
        <v>4.1857949435999069E-2</v>
      </c>
    </row>
    <row r="38" spans="1:38" s="284" customFormat="1" ht="15" customHeight="1" x14ac:dyDescent="0.15">
      <c r="A38" s="285" t="s">
        <v>359</v>
      </c>
      <c r="B38" s="313" t="s">
        <v>504</v>
      </c>
      <c r="C38" s="281">
        <v>1.6303371465943654E-4</v>
      </c>
      <c r="D38" s="282">
        <v>0</v>
      </c>
      <c r="E38" s="282">
        <v>1.2687176710978685E-4</v>
      </c>
      <c r="F38" s="282">
        <v>9.8897826742123897E-4</v>
      </c>
      <c r="G38" s="282">
        <v>1.9772606328321388E-4</v>
      </c>
      <c r="H38" s="282">
        <v>1.1381830151481095E-4</v>
      </c>
      <c r="I38" s="282">
        <v>1.8215989485711957E-4</v>
      </c>
      <c r="J38" s="282">
        <v>8.5492450076184127E-5</v>
      </c>
      <c r="K38" s="282">
        <v>1.4986563475375507E-4</v>
      </c>
      <c r="L38" s="282">
        <v>9.4417176148696948E-5</v>
      </c>
      <c r="M38" s="282">
        <v>6.8233484763071897E-5</v>
      </c>
      <c r="N38" s="282">
        <v>5.2425844018592972E-5</v>
      </c>
      <c r="O38" s="282">
        <v>8.116294374237939E-5</v>
      </c>
      <c r="P38" s="282">
        <v>9.3373490427926041E-5</v>
      </c>
      <c r="Q38" s="282">
        <v>9.1091366001930992E-5</v>
      </c>
      <c r="R38" s="282">
        <v>1.7595136055330746E-4</v>
      </c>
      <c r="S38" s="282">
        <v>1.2041327600262222E-4</v>
      </c>
      <c r="T38" s="282">
        <v>1.1960617384194359E-4</v>
      </c>
      <c r="U38" s="282">
        <v>9.1095945422453697E-5</v>
      </c>
      <c r="V38" s="282">
        <v>1.1872548066343149E-4</v>
      </c>
      <c r="W38" s="282">
        <v>3.2492595521845484E-4</v>
      </c>
      <c r="X38" s="282">
        <v>2.0695458736012562E-4</v>
      </c>
      <c r="Y38" s="282">
        <v>5.308198093633684E-5</v>
      </c>
      <c r="Z38" s="282">
        <v>8.5857388089247762E-4</v>
      </c>
      <c r="AA38" s="282">
        <v>2.2186709930810603E-4</v>
      </c>
      <c r="AB38" s="282">
        <v>4.4528296734156169E-4</v>
      </c>
      <c r="AC38" s="282">
        <v>4.1584975987595706E-4</v>
      </c>
      <c r="AD38" s="282">
        <v>9.7276029975611484E-3</v>
      </c>
      <c r="AE38" s="282">
        <v>4.5270563962258983E-4</v>
      </c>
      <c r="AF38" s="282">
        <v>2.6533755639253677E-3</v>
      </c>
      <c r="AG38" s="282">
        <v>1.1993773984826317E-2</v>
      </c>
      <c r="AH38" s="282">
        <v>2.6065648832699008E-3</v>
      </c>
      <c r="AI38" s="282">
        <v>1.1330661890196542E-3</v>
      </c>
      <c r="AJ38" s="282">
        <v>1.7208028240787879E-2</v>
      </c>
      <c r="AK38" s="282">
        <v>0</v>
      </c>
      <c r="AL38" s="283">
        <v>1.7449534445134851E-3</v>
      </c>
    </row>
    <row r="39" spans="1:38" s="284" customFormat="1" ht="15" customHeight="1" x14ac:dyDescent="0.15">
      <c r="A39" s="285" t="s">
        <v>360</v>
      </c>
      <c r="B39" s="313" t="s">
        <v>505</v>
      </c>
      <c r="C39" s="281">
        <v>4.4775415244423391E-4</v>
      </c>
      <c r="D39" s="282">
        <v>7.367231004845688E-4</v>
      </c>
      <c r="E39" s="282">
        <v>2.1110134895094084E-3</v>
      </c>
      <c r="F39" s="282">
        <v>1.2062453204630553E-3</v>
      </c>
      <c r="G39" s="282">
        <v>8.6588879626973644E-4</v>
      </c>
      <c r="H39" s="282">
        <v>5.4166934530907446E-4</v>
      </c>
      <c r="I39" s="282">
        <v>1.2725736076532612E-3</v>
      </c>
      <c r="J39" s="282">
        <v>7.0251212656026788E-4</v>
      </c>
      <c r="K39" s="282">
        <v>5.9283990525066388E-4</v>
      </c>
      <c r="L39" s="282">
        <v>2.9398428817304322E-4</v>
      </c>
      <c r="M39" s="282">
        <v>8.1053479393579234E-4</v>
      </c>
      <c r="N39" s="282">
        <v>1.4966930813838623E-4</v>
      </c>
      <c r="O39" s="282">
        <v>2.8192607660024156E-4</v>
      </c>
      <c r="P39" s="282">
        <v>4.9024480345491884E-4</v>
      </c>
      <c r="Q39" s="282">
        <v>9.2742856358491864E-4</v>
      </c>
      <c r="R39" s="282">
        <v>6.6787815195982591E-4</v>
      </c>
      <c r="S39" s="282">
        <v>9.4286984157834893E-4</v>
      </c>
      <c r="T39" s="282">
        <v>9.4174124246077689E-4</v>
      </c>
      <c r="U39" s="282">
        <v>1.8063695497926333E-4</v>
      </c>
      <c r="V39" s="282">
        <v>1.7763877009130721E-3</v>
      </c>
      <c r="W39" s="282">
        <v>1.396488622917372E-3</v>
      </c>
      <c r="X39" s="282">
        <v>3.4907960260352651E-4</v>
      </c>
      <c r="Y39" s="282">
        <v>3.2923905664701343E-3</v>
      </c>
      <c r="Z39" s="282">
        <v>2.2619979872518527E-3</v>
      </c>
      <c r="AA39" s="282">
        <v>3.5484359622457947E-3</v>
      </c>
      <c r="AB39" s="282">
        <v>1.9850185968238728E-4</v>
      </c>
      <c r="AC39" s="282">
        <v>1.6234868209274516E-3</v>
      </c>
      <c r="AD39" s="282">
        <v>2.2361016168284185E-3</v>
      </c>
      <c r="AE39" s="282">
        <v>3.3969132251739794E-3</v>
      </c>
      <c r="AF39" s="282">
        <v>3.3115769337633072E-3</v>
      </c>
      <c r="AG39" s="282">
        <v>2.2728237972487924E-3</v>
      </c>
      <c r="AH39" s="282">
        <v>5.0118261224608831E-3</v>
      </c>
      <c r="AI39" s="282">
        <v>1.515038799760762E-3</v>
      </c>
      <c r="AJ39" s="282">
        <v>1.9496733061180585E-3</v>
      </c>
      <c r="AK39" s="282">
        <v>0</v>
      </c>
      <c r="AL39" s="283">
        <v>2.1314642913538721E-4</v>
      </c>
    </row>
    <row r="40" spans="1:38" s="284" customFormat="1" ht="15" customHeight="1" x14ac:dyDescent="0.15">
      <c r="A40" s="285" t="s">
        <v>361</v>
      </c>
      <c r="B40" s="313" t="s">
        <v>506</v>
      </c>
      <c r="C40" s="281">
        <v>4.8099733522491321E-3</v>
      </c>
      <c r="D40" s="282">
        <v>1.1184135886094014E-4</v>
      </c>
      <c r="E40" s="282">
        <v>3.9579831608184332E-3</v>
      </c>
      <c r="F40" s="282">
        <v>8.5393452580442269E-3</v>
      </c>
      <c r="G40" s="282">
        <v>1.2424164595421637E-2</v>
      </c>
      <c r="H40" s="282">
        <v>5.0649382292436707E-3</v>
      </c>
      <c r="I40" s="282">
        <v>3.1626143454281104E-3</v>
      </c>
      <c r="J40" s="282">
        <v>4.5910499740997833E-3</v>
      </c>
      <c r="K40" s="282">
        <v>1.8763558082306017E-3</v>
      </c>
      <c r="L40" s="282">
        <v>4.6013985252565948E-3</v>
      </c>
      <c r="M40" s="282">
        <v>8.0448622435988354E-3</v>
      </c>
      <c r="N40" s="282">
        <v>5.7781460994422136E-3</v>
      </c>
      <c r="O40" s="282">
        <v>3.3487523513693667E-3</v>
      </c>
      <c r="P40" s="282">
        <v>2.9870727777720897E-3</v>
      </c>
      <c r="Q40" s="282">
        <v>4.9981874677173087E-3</v>
      </c>
      <c r="R40" s="282">
        <v>5.1678943269763177E-4</v>
      </c>
      <c r="S40" s="282">
        <v>2.0306316837993919E-3</v>
      </c>
      <c r="T40" s="282">
        <v>1.173736434806833E-3</v>
      </c>
      <c r="U40" s="282">
        <v>9.1977322268057182E-4</v>
      </c>
      <c r="V40" s="282">
        <v>1.6442246336016127E-3</v>
      </c>
      <c r="W40" s="282">
        <v>1.0320031232614066E-2</v>
      </c>
      <c r="X40" s="282">
        <v>6.7048602799470751E-3</v>
      </c>
      <c r="Y40" s="282">
        <v>1.8938922870652731E-2</v>
      </c>
      <c r="Z40" s="282">
        <v>7.5570115729784552E-3</v>
      </c>
      <c r="AA40" s="282">
        <v>5.7682904159671936E-3</v>
      </c>
      <c r="AB40" s="282">
        <v>5.5165271719667978E-4</v>
      </c>
      <c r="AC40" s="282">
        <v>8.0972770171018806E-3</v>
      </c>
      <c r="AD40" s="282">
        <v>3.1287676032308274E-3</v>
      </c>
      <c r="AE40" s="282">
        <v>9.0939422101512916E-4</v>
      </c>
      <c r="AF40" s="282">
        <v>1.0436075588007765E-2</v>
      </c>
      <c r="AG40" s="282">
        <v>3.9192240202434014E-3</v>
      </c>
      <c r="AH40" s="282">
        <v>4.5057439083074496E-3</v>
      </c>
      <c r="AI40" s="282">
        <v>3.954659046764791E-3</v>
      </c>
      <c r="AJ40" s="282">
        <v>3.1521852015780538E-3</v>
      </c>
      <c r="AK40" s="282">
        <v>5.1970448158799492E-4</v>
      </c>
      <c r="AL40" s="283">
        <v>0</v>
      </c>
    </row>
    <row r="41" spans="1:38" s="284" customFormat="1" ht="15" customHeight="1" x14ac:dyDescent="0.15">
      <c r="A41" s="287" t="s">
        <v>362</v>
      </c>
      <c r="B41" s="288" t="s">
        <v>409</v>
      </c>
      <c r="C41" s="289">
        <v>0.44679768558504995</v>
      </c>
      <c r="D41" s="290">
        <v>0.78449989918694951</v>
      </c>
      <c r="E41" s="290">
        <v>0.30288893748510048</v>
      </c>
      <c r="F41" s="290">
        <v>0.40944747831518441</v>
      </c>
      <c r="G41" s="290">
        <v>0.50708836628296527</v>
      </c>
      <c r="H41" s="290">
        <v>0.74462154608545639</v>
      </c>
      <c r="I41" s="290">
        <v>0.57676248517155182</v>
      </c>
      <c r="J41" s="290">
        <v>0.63403029630835051</v>
      </c>
      <c r="K41" s="290">
        <v>0.54392385721982217</v>
      </c>
      <c r="L41" s="290">
        <v>0.63255681557463428</v>
      </c>
      <c r="M41" s="290">
        <v>0.53342291311368772</v>
      </c>
      <c r="N41" s="290">
        <v>0.73387043576443356</v>
      </c>
      <c r="O41" s="290">
        <v>0.75608380590144075</v>
      </c>
      <c r="P41" s="290">
        <v>0.56038084423589274</v>
      </c>
      <c r="Q41" s="290">
        <v>0.52499591450684047</v>
      </c>
      <c r="R41" s="290">
        <v>0.62482755791476374</v>
      </c>
      <c r="S41" s="290">
        <v>0.6292682045457747</v>
      </c>
      <c r="T41" s="290">
        <v>0.65120165636374894</v>
      </c>
      <c r="U41" s="290">
        <v>0.80837645245061596</v>
      </c>
      <c r="V41" s="290">
        <v>0.61923847871848825</v>
      </c>
      <c r="W41" s="290">
        <v>0.51744143399569942</v>
      </c>
      <c r="X41" s="290">
        <v>0.59301011732204023</v>
      </c>
      <c r="Y41" s="290">
        <v>0.34540203928397467</v>
      </c>
      <c r="Z41" s="290">
        <v>0.30956659930863695</v>
      </c>
      <c r="AA41" s="290">
        <v>0.3200658301172592</v>
      </c>
      <c r="AB41" s="290">
        <v>0.13219784007928487</v>
      </c>
      <c r="AC41" s="290">
        <v>0.4710526585862469</v>
      </c>
      <c r="AD41" s="290">
        <v>0.48329607070850639</v>
      </c>
      <c r="AE41" s="290">
        <v>0.2806065226250124</v>
      </c>
      <c r="AF41" s="290">
        <v>0.24333762359021321</v>
      </c>
      <c r="AG41" s="290">
        <v>0.38615801975241332</v>
      </c>
      <c r="AH41" s="290">
        <v>0.39633554107062136</v>
      </c>
      <c r="AI41" s="290">
        <v>0.39223269494418822</v>
      </c>
      <c r="AJ41" s="290">
        <v>0.45060716369490561</v>
      </c>
      <c r="AK41" s="290">
        <v>1</v>
      </c>
      <c r="AL41" s="291">
        <v>0.58815918809571432</v>
      </c>
    </row>
    <row r="42" spans="1:38" s="284" customFormat="1" ht="15" customHeight="1" x14ac:dyDescent="0.15">
      <c r="A42" s="279" t="s">
        <v>363</v>
      </c>
      <c r="B42" s="280" t="s">
        <v>410</v>
      </c>
      <c r="C42" s="292">
        <v>2.6853081914250659E-3</v>
      </c>
      <c r="D42" s="293">
        <v>1.3170435209283586E-3</v>
      </c>
      <c r="E42" s="293">
        <v>9.7656843860273075E-3</v>
      </c>
      <c r="F42" s="293">
        <v>3.3149917902548363E-2</v>
      </c>
      <c r="G42" s="293">
        <v>4.5404358715789662E-2</v>
      </c>
      <c r="H42" s="293">
        <v>9.2026640299542536E-3</v>
      </c>
      <c r="I42" s="293">
        <v>1.3557620204074359E-2</v>
      </c>
      <c r="J42" s="293">
        <v>1.3994761910349264E-2</v>
      </c>
      <c r="K42" s="293">
        <v>1.7810051064693046E-2</v>
      </c>
      <c r="L42" s="293">
        <v>9.5870765129108092E-3</v>
      </c>
      <c r="M42" s="293">
        <v>1.5111701024530558E-2</v>
      </c>
      <c r="N42" s="293">
        <v>4.1809781039951494E-3</v>
      </c>
      <c r="O42" s="293">
        <v>6.9943080051652036E-3</v>
      </c>
      <c r="P42" s="293">
        <v>1.8421733397980467E-2</v>
      </c>
      <c r="Q42" s="293">
        <v>1.7696119073319364E-2</v>
      </c>
      <c r="R42" s="293">
        <v>1.7049498832351347E-2</v>
      </c>
      <c r="S42" s="293">
        <v>1.930513904181003E-2</v>
      </c>
      <c r="T42" s="293">
        <v>1.2565351164258377E-2</v>
      </c>
      <c r="U42" s="293">
        <v>8.1604513359432099E-3</v>
      </c>
      <c r="V42" s="293">
        <v>1.6780498339064521E-2</v>
      </c>
      <c r="W42" s="293">
        <v>1.9584410010240378E-2</v>
      </c>
      <c r="X42" s="293">
        <v>2.3649723439017351E-2</v>
      </c>
      <c r="Y42" s="293">
        <v>2.5099000888087225E-2</v>
      </c>
      <c r="Z42" s="293">
        <v>2.2025076656045962E-2</v>
      </c>
      <c r="AA42" s="293">
        <v>3.1050325766206571E-2</v>
      </c>
      <c r="AB42" s="293">
        <v>2.3524458678955019E-3</v>
      </c>
      <c r="AC42" s="293">
        <v>1.4265178321054674E-2</v>
      </c>
      <c r="AD42" s="293">
        <v>1.6566335761464102E-2</v>
      </c>
      <c r="AE42" s="293">
        <v>9.4898806804937057E-3</v>
      </c>
      <c r="AF42" s="293">
        <v>8.1580485216052601E-3</v>
      </c>
      <c r="AG42" s="293">
        <v>1.1106290221630245E-2</v>
      </c>
      <c r="AH42" s="293">
        <v>3.7236391209880863E-2</v>
      </c>
      <c r="AI42" s="293">
        <v>1.4562801514654224E-2</v>
      </c>
      <c r="AJ42" s="293">
        <v>2.297767947150637E-2</v>
      </c>
      <c r="AK42" s="293">
        <v>0</v>
      </c>
      <c r="AL42" s="294">
        <v>4.1679307360144441E-3</v>
      </c>
    </row>
    <row r="43" spans="1:38" s="284" customFormat="1" ht="15" customHeight="1" x14ac:dyDescent="0.15">
      <c r="A43" s="285" t="s">
        <v>364</v>
      </c>
      <c r="B43" s="295" t="s">
        <v>411</v>
      </c>
      <c r="C43" s="281">
        <v>0.1024748935458959</v>
      </c>
      <c r="D43" s="282">
        <v>5.7126650698336029E-2</v>
      </c>
      <c r="E43" s="282">
        <v>0.26506688895471825</v>
      </c>
      <c r="F43" s="282">
        <v>0.19115221434791954</v>
      </c>
      <c r="G43" s="282">
        <v>0.23417442300720639</v>
      </c>
      <c r="H43" s="282">
        <v>0.12673525569615141</v>
      </c>
      <c r="I43" s="282">
        <v>0.26179708064130175</v>
      </c>
      <c r="J43" s="282">
        <v>0.15548863980768374</v>
      </c>
      <c r="K43" s="282">
        <v>9.3192674681956578E-2</v>
      </c>
      <c r="L43" s="282">
        <v>8.5897542586890641E-2</v>
      </c>
      <c r="M43" s="282">
        <v>0.19328962059963001</v>
      </c>
      <c r="N43" s="282">
        <v>0.10209361142346188</v>
      </c>
      <c r="O43" s="282">
        <v>0.14191105113159569</v>
      </c>
      <c r="P43" s="282">
        <v>0.28776128607326917</v>
      </c>
      <c r="Q43" s="282">
        <v>0.24053314496832068</v>
      </c>
      <c r="R43" s="282">
        <v>0.24120632335311373</v>
      </c>
      <c r="S43" s="282">
        <v>0.19758315978074087</v>
      </c>
      <c r="T43" s="282">
        <v>0.21252403427989192</v>
      </c>
      <c r="U43" s="282">
        <v>8.4870581264239409E-2</v>
      </c>
      <c r="V43" s="282">
        <v>0.24092687067036461</v>
      </c>
      <c r="W43" s="282">
        <v>0.36068953270642679</v>
      </c>
      <c r="X43" s="282">
        <v>0.16793726798088326</v>
      </c>
      <c r="Y43" s="282">
        <v>0.47365632986078859</v>
      </c>
      <c r="Z43" s="282">
        <v>0.40242135811823043</v>
      </c>
      <c r="AA43" s="282">
        <v>0.32733251672960612</v>
      </c>
      <c r="AB43" s="282">
        <v>3.1815852262231804E-2</v>
      </c>
      <c r="AC43" s="282">
        <v>0.31740195945494215</v>
      </c>
      <c r="AD43" s="282">
        <v>0.16261497516776191</v>
      </c>
      <c r="AE43" s="282">
        <v>0.36719402424014574</v>
      </c>
      <c r="AF43" s="282">
        <v>0.53311202709102357</v>
      </c>
      <c r="AG43" s="282">
        <v>0.49954633270881621</v>
      </c>
      <c r="AH43" s="282">
        <v>0.49772745964390391</v>
      </c>
      <c r="AI43" s="282">
        <v>0.33693346310215722</v>
      </c>
      <c r="AJ43" s="282">
        <v>0.25713979913351837</v>
      </c>
      <c r="AK43" s="282">
        <v>0</v>
      </c>
      <c r="AL43" s="283">
        <v>1.2664206405750927E-2</v>
      </c>
    </row>
    <row r="44" spans="1:38" s="284" customFormat="1" ht="15" customHeight="1" x14ac:dyDescent="0.15">
      <c r="A44" s="285" t="s">
        <v>365</v>
      </c>
      <c r="B44" s="286" t="s">
        <v>11</v>
      </c>
      <c r="C44" s="281">
        <v>0.28208304257067673</v>
      </c>
      <c r="D44" s="282">
        <v>6.2909463567297819E-2</v>
      </c>
      <c r="E44" s="282">
        <v>0.36063795006917532</v>
      </c>
      <c r="F44" s="282">
        <v>0.1634647130718411</v>
      </c>
      <c r="G44" s="282">
        <v>7.5401177092048091E-2</v>
      </c>
      <c r="H44" s="282">
        <v>6.7408237648386396E-2</v>
      </c>
      <c r="I44" s="282">
        <v>-1.1258710690520194E-3</v>
      </c>
      <c r="J44" s="282">
        <v>9.0918054420295491E-2</v>
      </c>
      <c r="K44" s="282">
        <v>0.10626470705217246</v>
      </c>
      <c r="L44" s="282">
        <v>0.14854629435915703</v>
      </c>
      <c r="M44" s="282">
        <v>0.11585585528718387</v>
      </c>
      <c r="N44" s="282">
        <v>0.10722662649306282</v>
      </c>
      <c r="O44" s="282">
        <v>5.1036455556537956E-2</v>
      </c>
      <c r="P44" s="282">
        <v>2.2520870402216391E-2</v>
      </c>
      <c r="Q44" s="282">
        <v>8.5723354937810262E-2</v>
      </c>
      <c r="R44" s="282">
        <v>-7.0062538708689823E-2</v>
      </c>
      <c r="S44" s="282">
        <v>-4.7516409830606815E-2</v>
      </c>
      <c r="T44" s="282">
        <v>-5.2337533765026797E-2</v>
      </c>
      <c r="U44" s="282">
        <v>2.6909934564748862E-2</v>
      </c>
      <c r="V44" s="282">
        <v>-2.1285749790038665E-3</v>
      </c>
      <c r="W44" s="282">
        <v>2.3788625461407292E-2</v>
      </c>
      <c r="X44" s="282">
        <v>-0.295163296043437</v>
      </c>
      <c r="Y44" s="282">
        <v>4.9040738962938174E-2</v>
      </c>
      <c r="Z44" s="282">
        <v>0.13527144875306918</v>
      </c>
      <c r="AA44" s="282">
        <v>0.2426252531056946</v>
      </c>
      <c r="AB44" s="282">
        <v>0.43026619650277714</v>
      </c>
      <c r="AC44" s="282">
        <v>6.6472071110700595E-2</v>
      </c>
      <c r="AD44" s="282">
        <v>0.17241746468687741</v>
      </c>
      <c r="AE44" s="282">
        <v>0</v>
      </c>
      <c r="AF44" s="282">
        <v>1.2786767085296651E-2</v>
      </c>
      <c r="AG44" s="282">
        <v>3.5927913691277236E-2</v>
      </c>
      <c r="AH44" s="282">
        <v>-6.5468014057191186E-3</v>
      </c>
      <c r="AI44" s="282">
        <v>8.1232626620804313E-2</v>
      </c>
      <c r="AJ44" s="282">
        <v>0.10896981210440221</v>
      </c>
      <c r="AK44" s="282">
        <v>0</v>
      </c>
      <c r="AL44" s="283">
        <v>0.33352287074267895</v>
      </c>
    </row>
    <row r="45" spans="1:38" s="284" customFormat="1" ht="15" customHeight="1" x14ac:dyDescent="0.15">
      <c r="A45" s="285" t="s">
        <v>366</v>
      </c>
      <c r="B45" s="286" t="s">
        <v>412</v>
      </c>
      <c r="C45" s="281">
        <v>0.22704790018371154</v>
      </c>
      <c r="D45" s="282">
        <v>9.2395689123209487E-2</v>
      </c>
      <c r="E45" s="282">
        <v>8.4827666840087801E-2</v>
      </c>
      <c r="F45" s="282">
        <v>0.14964243487690237</v>
      </c>
      <c r="G45" s="282">
        <v>9.0953293198045099E-2</v>
      </c>
      <c r="H45" s="282">
        <v>4.2436528602444602E-2</v>
      </c>
      <c r="I45" s="282">
        <v>0.10579929608965365</v>
      </c>
      <c r="J45" s="282">
        <v>7.8964333853908789E-2</v>
      </c>
      <c r="K45" s="282">
        <v>0.21431398553715744</v>
      </c>
      <c r="L45" s="282">
        <v>0.10175589504605365</v>
      </c>
      <c r="M45" s="282">
        <v>0.10498405798237596</v>
      </c>
      <c r="N45" s="282">
        <v>3.5028562881493461E-2</v>
      </c>
      <c r="O45" s="282">
        <v>3.6362004730004824E-2</v>
      </c>
      <c r="P45" s="282">
        <v>8.0295185271398811E-2</v>
      </c>
      <c r="Q45" s="282">
        <v>0.1234548621637831</v>
      </c>
      <c r="R45" s="282">
        <v>0.1758858025082059</v>
      </c>
      <c r="S45" s="282">
        <v>0.19380567812498278</v>
      </c>
      <c r="T45" s="282">
        <v>0.16350658702851983</v>
      </c>
      <c r="U45" s="282">
        <v>8.7065614521747575E-2</v>
      </c>
      <c r="V45" s="282">
        <v>9.8953783193260467E-2</v>
      </c>
      <c r="W45" s="282">
        <v>4.901417156137796E-2</v>
      </c>
      <c r="X45" s="282">
        <v>0.44578565113217633</v>
      </c>
      <c r="Y45" s="282">
        <v>8.9518987285928081E-2</v>
      </c>
      <c r="Z45" s="282">
        <v>8.998851825079339E-2</v>
      </c>
      <c r="AA45" s="282">
        <v>7.6877567454317702E-2</v>
      </c>
      <c r="AB45" s="282">
        <v>0.35716473516226127</v>
      </c>
      <c r="AC45" s="282">
        <v>7.9340350124668224E-2</v>
      </c>
      <c r="AD45" s="282">
        <v>0.13145063358796513</v>
      </c>
      <c r="AE45" s="282">
        <v>0.34168678580481193</v>
      </c>
      <c r="AF45" s="282">
        <v>0.19262409006214443</v>
      </c>
      <c r="AG45" s="282">
        <v>6.3598761784621163E-2</v>
      </c>
      <c r="AH45" s="282">
        <v>6.1938667483266985E-2</v>
      </c>
      <c r="AI45" s="282">
        <v>0.13232731164337078</v>
      </c>
      <c r="AJ45" s="282">
        <v>0.10741401602577307</v>
      </c>
      <c r="AK45" s="282">
        <v>0</v>
      </c>
      <c r="AL45" s="283">
        <v>4.9039977351307024E-2</v>
      </c>
    </row>
    <row r="46" spans="1:38" s="284" customFormat="1" ht="15" customHeight="1" x14ac:dyDescent="0.15">
      <c r="A46" s="285" t="s">
        <v>367</v>
      </c>
      <c r="B46" s="286" t="s">
        <v>413</v>
      </c>
      <c r="C46" s="281">
        <v>4.938437007836799E-2</v>
      </c>
      <c r="D46" s="282">
        <v>1.5601097111364353E-2</v>
      </c>
      <c r="E46" s="282">
        <v>2.4797067073369417E-2</v>
      </c>
      <c r="F46" s="282">
        <v>5.4243001795167438E-2</v>
      </c>
      <c r="G46" s="282">
        <v>4.6989124849046847E-2</v>
      </c>
      <c r="H46" s="282">
        <v>1.7870518790753218E-2</v>
      </c>
      <c r="I46" s="282">
        <v>4.3219062456587465E-2</v>
      </c>
      <c r="J46" s="282">
        <v>2.6618065751742477E-2</v>
      </c>
      <c r="K46" s="282">
        <v>2.449775030272858E-2</v>
      </c>
      <c r="L46" s="282">
        <v>2.1794268550758566E-2</v>
      </c>
      <c r="M46" s="282">
        <v>3.7341034153699638E-2</v>
      </c>
      <c r="N46" s="282">
        <v>1.7603984854998568E-2</v>
      </c>
      <c r="O46" s="282">
        <v>7.6168749037083469E-3</v>
      </c>
      <c r="P46" s="282">
        <v>3.0627700910892151E-2</v>
      </c>
      <c r="Q46" s="282">
        <v>7.6018220002509662E-3</v>
      </c>
      <c r="R46" s="282">
        <v>1.1100182426055561E-2</v>
      </c>
      <c r="S46" s="282">
        <v>7.5587606783077054E-3</v>
      </c>
      <c r="T46" s="282">
        <v>1.2544781384917138E-2</v>
      </c>
      <c r="U46" s="282">
        <v>-1.5380872757952581E-2</v>
      </c>
      <c r="V46" s="282">
        <v>2.6240605279743409E-2</v>
      </c>
      <c r="W46" s="282">
        <v>3.7366117581146129E-2</v>
      </c>
      <c r="X46" s="282">
        <v>7.7660075722771379E-2</v>
      </c>
      <c r="Y46" s="282">
        <v>1.7286559111449551E-2</v>
      </c>
      <c r="Z46" s="282">
        <v>4.1205882853132224E-2</v>
      </c>
      <c r="AA46" s="282">
        <v>1.8169329675502718E-2</v>
      </c>
      <c r="AB46" s="282">
        <v>4.6402454055469083E-2</v>
      </c>
      <c r="AC46" s="282">
        <v>5.3600244057676813E-2</v>
      </c>
      <c r="AD46" s="282">
        <v>3.3665746775160772E-2</v>
      </c>
      <c r="AE46" s="282">
        <v>1.0227866495361698E-3</v>
      </c>
      <c r="AF46" s="282">
        <v>1.0186335849827324E-2</v>
      </c>
      <c r="AG46" s="282">
        <v>1.4754179320391999E-2</v>
      </c>
      <c r="AH46" s="282">
        <v>3.4678309054056028E-2</v>
      </c>
      <c r="AI46" s="282">
        <v>4.2747690755419773E-2</v>
      </c>
      <c r="AJ46" s="282">
        <v>5.2898634679220395E-2</v>
      </c>
      <c r="AK46" s="282">
        <v>0</v>
      </c>
      <c r="AL46" s="283">
        <v>1.750293192758991E-2</v>
      </c>
    </row>
    <row r="47" spans="1:38" s="300" customFormat="1" ht="15" customHeight="1" x14ac:dyDescent="0.15">
      <c r="A47" s="296" t="s">
        <v>368</v>
      </c>
      <c r="B47" s="297" t="s">
        <v>414</v>
      </c>
      <c r="C47" s="296">
        <v>-0.11047320015512717</v>
      </c>
      <c r="D47" s="298">
        <v>-1.3849843208085546E-2</v>
      </c>
      <c r="E47" s="298">
        <v>-4.7984194808478597E-2</v>
      </c>
      <c r="F47" s="298">
        <v>-1.099760309563216E-3</v>
      </c>
      <c r="G47" s="298">
        <v>-1.0743145101397674E-5</v>
      </c>
      <c r="H47" s="298">
        <v>-8.2747508531462836E-3</v>
      </c>
      <c r="I47" s="298">
        <v>-9.6734941169881826E-6</v>
      </c>
      <c r="J47" s="298">
        <v>-1.4152052330302104E-5</v>
      </c>
      <c r="K47" s="298">
        <v>-3.0258585302662926E-6</v>
      </c>
      <c r="L47" s="298">
        <v>-1.3789263040497502E-4</v>
      </c>
      <c r="M47" s="298">
        <v>-5.1821611077892566E-6</v>
      </c>
      <c r="N47" s="298">
        <v>-4.1995214454425577E-6</v>
      </c>
      <c r="O47" s="298">
        <v>-4.5002284527738086E-6</v>
      </c>
      <c r="P47" s="298">
        <v>-7.6202916496735371E-6</v>
      </c>
      <c r="Q47" s="298">
        <v>-5.2176503248021104E-6</v>
      </c>
      <c r="R47" s="298">
        <v>-6.8263258004640586E-6</v>
      </c>
      <c r="S47" s="298">
        <v>-4.532341009254346E-6</v>
      </c>
      <c r="T47" s="298">
        <v>-4.8764563093453646E-6</v>
      </c>
      <c r="U47" s="298">
        <v>-2.1613793423756519E-6</v>
      </c>
      <c r="V47" s="298">
        <v>-1.166122191734852E-5</v>
      </c>
      <c r="W47" s="298">
        <v>-7.8842913162979079E-3</v>
      </c>
      <c r="X47" s="298">
        <v>-1.2879539553451606E-2</v>
      </c>
      <c r="Y47" s="298">
        <v>-3.6553931662897435E-6</v>
      </c>
      <c r="Z47" s="298">
        <v>-4.7888393990814078E-4</v>
      </c>
      <c r="AA47" s="298">
        <v>-1.6120822848586902E-2</v>
      </c>
      <c r="AB47" s="298">
        <v>-1.9952392991968057E-4</v>
      </c>
      <c r="AC47" s="298">
        <v>-2.132461655289361E-3</v>
      </c>
      <c r="AD47" s="298">
        <v>-1.122668773573801E-5</v>
      </c>
      <c r="AE47" s="298">
        <v>0</v>
      </c>
      <c r="AF47" s="298">
        <v>-2.0489220011044344E-4</v>
      </c>
      <c r="AG47" s="298">
        <v>-1.1091497479150173E-2</v>
      </c>
      <c r="AH47" s="298">
        <v>-2.1369567056010032E-2</v>
      </c>
      <c r="AI47" s="298">
        <v>-3.6588580594501861E-5</v>
      </c>
      <c r="AJ47" s="298">
        <v>-7.1051093260359668E-6</v>
      </c>
      <c r="AK47" s="298">
        <v>0</v>
      </c>
      <c r="AL47" s="299">
        <v>-5.0571052590555133E-3</v>
      </c>
    </row>
    <row r="48" spans="1:38" s="284" customFormat="1" ht="15" customHeight="1" x14ac:dyDescent="0.15">
      <c r="A48" s="287" t="s">
        <v>369</v>
      </c>
      <c r="B48" s="288" t="s">
        <v>415</v>
      </c>
      <c r="C48" s="289">
        <v>0.55320231441495005</v>
      </c>
      <c r="D48" s="290">
        <v>0.21550010081305049</v>
      </c>
      <c r="E48" s="290">
        <v>0.69711106251489952</v>
      </c>
      <c r="F48" s="290">
        <v>0.59055252168481565</v>
      </c>
      <c r="G48" s="290">
        <v>0.49291163371703467</v>
      </c>
      <c r="H48" s="290">
        <v>0.25537845391454361</v>
      </c>
      <c r="I48" s="290">
        <v>0.42323751482844824</v>
      </c>
      <c r="J48" s="290">
        <v>0.36596970369164944</v>
      </c>
      <c r="K48" s="290">
        <v>0.45607614278017783</v>
      </c>
      <c r="L48" s="290">
        <v>0.36744318442536572</v>
      </c>
      <c r="M48" s="290">
        <v>0.46657708688631222</v>
      </c>
      <c r="N48" s="290">
        <v>0.26612956423556644</v>
      </c>
      <c r="O48" s="290">
        <v>0.24391619409855925</v>
      </c>
      <c r="P48" s="290">
        <v>0.43961915576410732</v>
      </c>
      <c r="Q48" s="290">
        <v>0.47500408549315953</v>
      </c>
      <c r="R48" s="290">
        <v>0.37517244208523626</v>
      </c>
      <c r="S48" s="290">
        <v>0.3707317954542253</v>
      </c>
      <c r="T48" s="290">
        <v>0.34879834363625112</v>
      </c>
      <c r="U48" s="290">
        <v>0.1916235475493841</v>
      </c>
      <c r="V48" s="290">
        <v>0.38076152128151181</v>
      </c>
      <c r="W48" s="290">
        <v>0.48255856600430064</v>
      </c>
      <c r="X48" s="290">
        <v>0.40698988267795971</v>
      </c>
      <c r="Y48" s="290">
        <v>0.65459796071602538</v>
      </c>
      <c r="Z48" s="290">
        <v>0.69043340069136305</v>
      </c>
      <c r="AA48" s="290">
        <v>0.6799341698827408</v>
      </c>
      <c r="AB48" s="290">
        <v>0.86780215992071519</v>
      </c>
      <c r="AC48" s="290">
        <v>0.5289473414137531</v>
      </c>
      <c r="AD48" s="290">
        <v>0.51670392929149367</v>
      </c>
      <c r="AE48" s="290">
        <v>0.7193934773749876</v>
      </c>
      <c r="AF48" s="290">
        <v>0.75666237640978673</v>
      </c>
      <c r="AG48" s="290">
        <v>0.61384198024758663</v>
      </c>
      <c r="AH48" s="290">
        <v>0.6036644589293787</v>
      </c>
      <c r="AI48" s="290">
        <v>0.60776730505581178</v>
      </c>
      <c r="AJ48" s="290">
        <v>0.54939283630509439</v>
      </c>
      <c r="AK48" s="290">
        <v>0</v>
      </c>
      <c r="AL48" s="291">
        <v>0.41184081190428573</v>
      </c>
    </row>
    <row r="49" spans="1:38" s="284" customFormat="1" ht="15" customHeight="1" x14ac:dyDescent="0.15">
      <c r="A49" s="287" t="s">
        <v>370</v>
      </c>
      <c r="B49" s="288" t="s">
        <v>416</v>
      </c>
      <c r="C49" s="289">
        <v>1</v>
      </c>
      <c r="D49" s="290">
        <v>1</v>
      </c>
      <c r="E49" s="290">
        <v>1</v>
      </c>
      <c r="F49" s="290">
        <v>1</v>
      </c>
      <c r="G49" s="290">
        <v>1</v>
      </c>
      <c r="H49" s="290">
        <v>1</v>
      </c>
      <c r="I49" s="290">
        <v>1</v>
      </c>
      <c r="J49" s="290">
        <v>1</v>
      </c>
      <c r="K49" s="290">
        <v>1</v>
      </c>
      <c r="L49" s="290">
        <v>1</v>
      </c>
      <c r="M49" s="290">
        <v>1</v>
      </c>
      <c r="N49" s="290">
        <v>1</v>
      </c>
      <c r="O49" s="290">
        <v>1</v>
      </c>
      <c r="P49" s="290">
        <v>1</v>
      </c>
      <c r="Q49" s="290">
        <v>1</v>
      </c>
      <c r="R49" s="290">
        <v>1</v>
      </c>
      <c r="S49" s="290">
        <v>1</v>
      </c>
      <c r="T49" s="290">
        <v>1</v>
      </c>
      <c r="U49" s="290">
        <v>1</v>
      </c>
      <c r="V49" s="290">
        <v>1</v>
      </c>
      <c r="W49" s="290">
        <v>1</v>
      </c>
      <c r="X49" s="290">
        <v>1</v>
      </c>
      <c r="Y49" s="290">
        <v>1</v>
      </c>
      <c r="Z49" s="290">
        <v>1</v>
      </c>
      <c r="AA49" s="290">
        <v>1</v>
      </c>
      <c r="AB49" s="290">
        <v>1</v>
      </c>
      <c r="AC49" s="290">
        <v>1</v>
      </c>
      <c r="AD49" s="290">
        <v>1</v>
      </c>
      <c r="AE49" s="290">
        <v>1</v>
      </c>
      <c r="AF49" s="290">
        <v>1</v>
      </c>
      <c r="AG49" s="290">
        <v>1</v>
      </c>
      <c r="AH49" s="290">
        <v>1</v>
      </c>
      <c r="AI49" s="290">
        <v>1</v>
      </c>
      <c r="AJ49" s="290">
        <v>1</v>
      </c>
      <c r="AK49" s="290">
        <v>1</v>
      </c>
      <c r="AL49" s="291">
        <v>1</v>
      </c>
    </row>
  </sheetData>
  <sheetProtection sheet="1" objects="1" scenarios="1"/>
  <phoneticPr fontId="4"/>
  <pageMargins left="0.70866141732283472" right="0.70866141732283472" top="0.74803149606299213" bottom="0.74803149606299213" header="0.31496062992125984" footer="0.31496062992125984"/>
  <pageSetup paperSize="9" scale="70" fitToWidth="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42"/>
  <sheetViews>
    <sheetView zoomScale="80" zoomScaleNormal="80" zoomScaleSheetLayoutView="80" workbookViewId="0">
      <pane xSplit="2" ySplit="4" topLeftCell="C5" activePane="bottomRight" state="frozen"/>
      <selection activeCell="A3" sqref="A3"/>
      <selection pane="topRight" activeCell="A3" sqref="A3"/>
      <selection pane="bottomLeft" activeCell="A3" sqref="A3"/>
      <selection pane="bottomRight" activeCell="C5" sqref="C5"/>
    </sheetView>
  </sheetViews>
  <sheetFormatPr defaultColWidth="10.625" defaultRowHeight="15" customHeight="1" x14ac:dyDescent="0.15"/>
  <cols>
    <col min="1" max="1" width="5.625" style="336" customWidth="1"/>
    <col min="2" max="2" width="22.5" style="337" customWidth="1"/>
    <col min="3" max="3" width="10.625" style="338" customWidth="1"/>
    <col min="4" max="6" width="10.875" style="338" bestFit="1" customWidth="1"/>
    <col min="7" max="7" width="11.125" style="338" bestFit="1" customWidth="1"/>
    <col min="8" max="8" width="10.875" style="338" bestFit="1" customWidth="1"/>
    <col min="9" max="9" width="11.125" style="338" bestFit="1" customWidth="1"/>
    <col min="10" max="12" width="10.875" style="338" bestFit="1" customWidth="1"/>
    <col min="13" max="13" width="11.125" style="338" bestFit="1" customWidth="1"/>
    <col min="14" max="16" width="10.875" style="338" bestFit="1" customWidth="1"/>
    <col min="17" max="21" width="11.125" style="338" bestFit="1" customWidth="1"/>
    <col min="22" max="23" width="10.875" style="338" bestFit="1" customWidth="1"/>
    <col min="24" max="24" width="12.25" style="338" bestFit="1" customWidth="1"/>
    <col min="25" max="25" width="11" style="338" bestFit="1" customWidth="1"/>
    <col min="26" max="27" width="10.75" style="338" bestFit="1" customWidth="1"/>
    <col min="28" max="28" width="11.125" style="338" bestFit="1" customWidth="1"/>
    <col min="29" max="30" width="10.875" style="338" bestFit="1" customWidth="1"/>
    <col min="31" max="31" width="11.125" style="338" bestFit="1" customWidth="1"/>
    <col min="32" max="32" width="10.875" style="338" bestFit="1" customWidth="1"/>
    <col min="33" max="33" width="11.125" style="338" bestFit="1" customWidth="1"/>
    <col min="34" max="36" width="10.875" style="338" bestFit="1" customWidth="1"/>
    <col min="37" max="38" width="11.125" style="338" bestFit="1" customWidth="1"/>
    <col min="39" max="40" width="11" style="339" bestFit="1" customWidth="1"/>
    <col min="41" max="16384" width="10.625" style="338"/>
  </cols>
  <sheetData>
    <row r="1" spans="1:40" ht="24.95" customHeight="1" x14ac:dyDescent="0.15">
      <c r="A1" s="264" t="s">
        <v>459</v>
      </c>
    </row>
    <row r="2" spans="1:40" ht="15" customHeight="1" x14ac:dyDescent="0.15">
      <c r="A2" s="336" t="s">
        <v>452</v>
      </c>
    </row>
    <row r="3" spans="1:40" s="345" customFormat="1" ht="15" customHeight="1" x14ac:dyDescent="0.15">
      <c r="A3" s="340" t="s">
        <v>489</v>
      </c>
      <c r="B3" s="341"/>
      <c r="C3" s="342" t="s">
        <v>2</v>
      </c>
      <c r="D3" s="343" t="s">
        <v>3</v>
      </c>
      <c r="E3" s="343" t="s">
        <v>4</v>
      </c>
      <c r="F3" s="343" t="s">
        <v>5</v>
      </c>
      <c r="G3" s="343" t="s">
        <v>6</v>
      </c>
      <c r="H3" s="343" t="s">
        <v>7</v>
      </c>
      <c r="I3" s="343" t="s">
        <v>8</v>
      </c>
      <c r="J3" s="343" t="s">
        <v>9</v>
      </c>
      <c r="K3" s="343" t="s">
        <v>10</v>
      </c>
      <c r="L3" s="343" t="s">
        <v>335</v>
      </c>
      <c r="M3" s="343" t="s">
        <v>336</v>
      </c>
      <c r="N3" s="343" t="s">
        <v>337</v>
      </c>
      <c r="O3" s="343" t="s">
        <v>338</v>
      </c>
      <c r="P3" s="343" t="s">
        <v>339</v>
      </c>
      <c r="Q3" s="343" t="s">
        <v>340</v>
      </c>
      <c r="R3" s="343" t="s">
        <v>341</v>
      </c>
      <c r="S3" s="343" t="s">
        <v>342</v>
      </c>
      <c r="T3" s="343" t="s">
        <v>343</v>
      </c>
      <c r="U3" s="343" t="s">
        <v>344</v>
      </c>
      <c r="V3" s="343" t="s">
        <v>345</v>
      </c>
      <c r="W3" s="343" t="s">
        <v>346</v>
      </c>
      <c r="X3" s="343" t="s">
        <v>347</v>
      </c>
      <c r="Y3" s="343" t="s">
        <v>348</v>
      </c>
      <c r="Z3" s="343" t="s">
        <v>349</v>
      </c>
      <c r="AA3" s="343" t="s">
        <v>350</v>
      </c>
      <c r="AB3" s="343" t="s">
        <v>351</v>
      </c>
      <c r="AC3" s="343" t="s">
        <v>352</v>
      </c>
      <c r="AD3" s="343" t="s">
        <v>353</v>
      </c>
      <c r="AE3" s="343" t="s">
        <v>354</v>
      </c>
      <c r="AF3" s="343" t="s">
        <v>355</v>
      </c>
      <c r="AG3" s="343" t="s">
        <v>356</v>
      </c>
      <c r="AH3" s="343" t="s">
        <v>357</v>
      </c>
      <c r="AI3" s="343" t="s">
        <v>358</v>
      </c>
      <c r="AJ3" s="343" t="s">
        <v>359</v>
      </c>
      <c r="AK3" s="343" t="s">
        <v>360</v>
      </c>
      <c r="AL3" s="343" t="s">
        <v>361</v>
      </c>
      <c r="AM3" s="344"/>
      <c r="AN3" s="344"/>
    </row>
    <row r="4" spans="1:40" s="349" customFormat="1" ht="39.950000000000003" customHeight="1" x14ac:dyDescent="0.15">
      <c r="A4" s="346"/>
      <c r="B4" s="347"/>
      <c r="C4" s="276" t="s">
        <v>460</v>
      </c>
      <c r="D4" s="277" t="s">
        <v>406</v>
      </c>
      <c r="E4" s="277" t="s">
        <v>461</v>
      </c>
      <c r="F4" s="277" t="s">
        <v>524</v>
      </c>
      <c r="G4" s="277" t="s">
        <v>462</v>
      </c>
      <c r="H4" s="277" t="s">
        <v>463</v>
      </c>
      <c r="I4" s="277" t="s">
        <v>464</v>
      </c>
      <c r="J4" s="277" t="s">
        <v>465</v>
      </c>
      <c r="K4" s="277" t="s">
        <v>466</v>
      </c>
      <c r="L4" s="277" t="s">
        <v>517</v>
      </c>
      <c r="M4" s="277" t="s">
        <v>518</v>
      </c>
      <c r="N4" s="277" t="s">
        <v>519</v>
      </c>
      <c r="O4" s="277" t="s">
        <v>520</v>
      </c>
      <c r="P4" s="277" t="s">
        <v>521</v>
      </c>
      <c r="Q4" s="277" t="s">
        <v>525</v>
      </c>
      <c r="R4" s="277" t="s">
        <v>467</v>
      </c>
      <c r="S4" s="277" t="s">
        <v>468</v>
      </c>
      <c r="T4" s="277" t="s">
        <v>469</v>
      </c>
      <c r="U4" s="277" t="s">
        <v>470</v>
      </c>
      <c r="V4" s="277" t="s">
        <v>471</v>
      </c>
      <c r="W4" s="277" t="s">
        <v>472</v>
      </c>
      <c r="X4" s="277" t="s">
        <v>526</v>
      </c>
      <c r="Y4" s="277" t="s">
        <v>407</v>
      </c>
      <c r="Z4" s="277" t="s">
        <v>473</v>
      </c>
      <c r="AA4" s="277" t="s">
        <v>474</v>
      </c>
      <c r="AB4" s="277" t="s">
        <v>475</v>
      </c>
      <c r="AC4" s="277" t="s">
        <v>476</v>
      </c>
      <c r="AD4" s="277" t="s">
        <v>477</v>
      </c>
      <c r="AE4" s="277" t="s">
        <v>478</v>
      </c>
      <c r="AF4" s="277" t="s">
        <v>479</v>
      </c>
      <c r="AG4" s="277" t="s">
        <v>480</v>
      </c>
      <c r="AH4" s="277" t="s">
        <v>481</v>
      </c>
      <c r="AI4" s="277" t="s">
        <v>482</v>
      </c>
      <c r="AJ4" s="277" t="s">
        <v>483</v>
      </c>
      <c r="AK4" s="277" t="s">
        <v>484</v>
      </c>
      <c r="AL4" s="277" t="s">
        <v>408</v>
      </c>
      <c r="AM4" s="348" t="s">
        <v>434</v>
      </c>
      <c r="AN4" s="348" t="s">
        <v>435</v>
      </c>
    </row>
    <row r="5" spans="1:40" s="354" customFormat="1" ht="15" customHeight="1" x14ac:dyDescent="0.15">
      <c r="A5" s="350" t="s">
        <v>2</v>
      </c>
      <c r="B5" s="308" t="s">
        <v>460</v>
      </c>
      <c r="C5" s="351">
        <v>1.0541320795652049</v>
      </c>
      <c r="D5" s="352">
        <v>9.7946268112042656E-2</v>
      </c>
      <c r="E5" s="352">
        <v>1.279299933238163E-3</v>
      </c>
      <c r="F5" s="352">
        <v>1.5312609006097586E-3</v>
      </c>
      <c r="G5" s="352">
        <v>2.7682683672559639E-5</v>
      </c>
      <c r="H5" s="352">
        <v>8.5272299126341544E-2</v>
      </c>
      <c r="I5" s="352">
        <v>2.0705803269329627E-3</v>
      </c>
      <c r="J5" s="352">
        <v>3.4233404676041815E-4</v>
      </c>
      <c r="K5" s="352">
        <v>2.1846283916770728E-3</v>
      </c>
      <c r="L5" s="352">
        <v>1.9715112268201988E-5</v>
      </c>
      <c r="M5" s="352">
        <v>3.5658627724943277E-5</v>
      </c>
      <c r="N5" s="352">
        <v>1.7190009823795026E-5</v>
      </c>
      <c r="O5" s="352">
        <v>2.0701656754092381E-5</v>
      </c>
      <c r="P5" s="352">
        <v>1.763284691992284E-5</v>
      </c>
      <c r="Q5" s="352">
        <v>2.2261463793017554E-5</v>
      </c>
      <c r="R5" s="352">
        <v>2.4666847109253915E-5</v>
      </c>
      <c r="S5" s="352">
        <v>2.7861582772646455E-5</v>
      </c>
      <c r="T5" s="352">
        <v>3.5343858066922525E-5</v>
      </c>
      <c r="U5" s="352">
        <v>2.0641141697122722E-5</v>
      </c>
      <c r="V5" s="352">
        <v>1.8928753861193392E-3</v>
      </c>
      <c r="W5" s="352">
        <v>1.0426161274920522E-3</v>
      </c>
      <c r="X5" s="352">
        <v>5.0962907172101827E-5</v>
      </c>
      <c r="Y5" s="352">
        <v>2.6236188035281248E-5</v>
      </c>
      <c r="Z5" s="352">
        <v>1.3932873152466802E-4</v>
      </c>
      <c r="AA5" s="352">
        <v>2.9811733895764987E-5</v>
      </c>
      <c r="AB5" s="352">
        <v>1.972330932524144E-5</v>
      </c>
      <c r="AC5" s="352">
        <v>3.7813413240471117E-5</v>
      </c>
      <c r="AD5" s="352">
        <v>1.2342434994049183E-4</v>
      </c>
      <c r="AE5" s="352">
        <v>4.4860941766291756E-5</v>
      </c>
      <c r="AF5" s="352">
        <v>1.2283991723646887E-3</v>
      </c>
      <c r="AG5" s="352">
        <v>1.6640407285341886E-3</v>
      </c>
      <c r="AH5" s="352">
        <v>1.5103790116544938E-3</v>
      </c>
      <c r="AI5" s="352">
        <v>4.3880736656634848E-5</v>
      </c>
      <c r="AJ5" s="352">
        <v>1.1081634058327428E-2</v>
      </c>
      <c r="AK5" s="352">
        <v>1.261260033213853E-4</v>
      </c>
      <c r="AL5" s="352">
        <v>1.1673916037928596E-4</v>
      </c>
      <c r="AM5" s="353">
        <v>1.2642069581931599</v>
      </c>
      <c r="AN5" s="353">
        <v>0.98462342000000003</v>
      </c>
    </row>
    <row r="6" spans="1:40" s="354" customFormat="1" ht="15" customHeight="1" x14ac:dyDescent="0.15">
      <c r="A6" s="355" t="s">
        <v>3</v>
      </c>
      <c r="B6" s="313" t="s">
        <v>491</v>
      </c>
      <c r="C6" s="351">
        <v>1.3668131336070624E-2</v>
      </c>
      <c r="D6" s="352">
        <v>1.0570872618258487</v>
      </c>
      <c r="E6" s="352">
        <v>8.6671959814458427E-4</v>
      </c>
      <c r="F6" s="352">
        <v>3.6497329125096622E-3</v>
      </c>
      <c r="G6" s="352">
        <v>8.1793775628632821E-6</v>
      </c>
      <c r="H6" s="352">
        <v>0.207727524200158</v>
      </c>
      <c r="I6" s="352">
        <v>2.6840470511631329E-4</v>
      </c>
      <c r="J6" s="352">
        <v>1.8469880714400467E-4</v>
      </c>
      <c r="K6" s="352">
        <v>4.9899044091035536E-4</v>
      </c>
      <c r="L6" s="352">
        <v>4.5324482832823126E-6</v>
      </c>
      <c r="M6" s="352">
        <v>2.0087766990100361E-5</v>
      </c>
      <c r="N6" s="352">
        <v>3.7526199840742623E-6</v>
      </c>
      <c r="O6" s="352">
        <v>3.2528138209212802E-6</v>
      </c>
      <c r="P6" s="352">
        <v>3.8984130305889012E-6</v>
      </c>
      <c r="Q6" s="352">
        <v>4.2855054448715229E-6</v>
      </c>
      <c r="R6" s="352">
        <v>5.2809440340422407E-6</v>
      </c>
      <c r="S6" s="352">
        <v>5.1865144913418934E-6</v>
      </c>
      <c r="T6" s="352">
        <v>6.4449095936538115E-6</v>
      </c>
      <c r="U6" s="352">
        <v>2.7958650879633376E-6</v>
      </c>
      <c r="V6" s="352">
        <v>9.1898131412978135E-5</v>
      </c>
      <c r="W6" s="352">
        <v>2.4205662591819034E-5</v>
      </c>
      <c r="X6" s="352">
        <v>9.2793038862751427E-6</v>
      </c>
      <c r="Y6" s="352">
        <v>7.3543378809876E-6</v>
      </c>
      <c r="Z6" s="352">
        <v>1.978648976813412E-5</v>
      </c>
      <c r="AA6" s="352">
        <v>8.1900156561641257E-6</v>
      </c>
      <c r="AB6" s="352">
        <v>3.8653035313135643E-6</v>
      </c>
      <c r="AC6" s="352">
        <v>1.2451024979926415E-5</v>
      </c>
      <c r="AD6" s="352">
        <v>7.3259095133710586E-5</v>
      </c>
      <c r="AE6" s="352">
        <v>2.0781650831215533E-5</v>
      </c>
      <c r="AF6" s="352">
        <v>7.6907312050223471E-4</v>
      </c>
      <c r="AG6" s="352">
        <v>7.6857104905802491E-4</v>
      </c>
      <c r="AH6" s="352">
        <v>1.1269927472646467E-4</v>
      </c>
      <c r="AI6" s="352">
        <v>1.238175126048286E-5</v>
      </c>
      <c r="AJ6" s="352">
        <v>7.7923325495632819E-3</v>
      </c>
      <c r="AK6" s="352">
        <v>2.8178900796982237E-5</v>
      </c>
      <c r="AL6" s="352">
        <v>1.8156560752544864E-4</v>
      </c>
      <c r="AM6" s="353">
        <v>1.2939550342733315</v>
      </c>
      <c r="AN6" s="353">
        <v>1.0077926100000001</v>
      </c>
    </row>
    <row r="7" spans="1:40" s="354" customFormat="1" ht="15" customHeight="1" x14ac:dyDescent="0.15">
      <c r="A7" s="355" t="s">
        <v>4</v>
      </c>
      <c r="B7" s="313" t="s">
        <v>492</v>
      </c>
      <c r="C7" s="351">
        <v>9.4170792748162358E-4</v>
      </c>
      <c r="D7" s="352">
        <v>3.7752461598746699E-4</v>
      </c>
      <c r="E7" s="352">
        <v>1.1274642122084477</v>
      </c>
      <c r="F7" s="352">
        <v>2.2373286715201299E-4</v>
      </c>
      <c r="G7" s="352">
        <v>1.372682182468964E-4</v>
      </c>
      <c r="H7" s="352">
        <v>8.0851532283394447E-4</v>
      </c>
      <c r="I7" s="352">
        <v>2.3989875477166598E-4</v>
      </c>
      <c r="J7" s="352">
        <v>9.7901944217470283E-2</v>
      </c>
      <c r="K7" s="352">
        <v>5.6613920815646831E-4</v>
      </c>
      <c r="L7" s="352">
        <v>3.9880942323214235E-5</v>
      </c>
      <c r="M7" s="352">
        <v>2.6076345196482132E-4</v>
      </c>
      <c r="N7" s="352">
        <v>4.4933110398649747E-5</v>
      </c>
      <c r="O7" s="352">
        <v>9.1923159378762636E-5</v>
      </c>
      <c r="P7" s="352">
        <v>1.1373285317250262E-4</v>
      </c>
      <c r="Q7" s="352">
        <v>9.3753225904727618E-5</v>
      </c>
      <c r="R7" s="352">
        <v>2.1760812334819854E-4</v>
      </c>
      <c r="S7" s="352">
        <v>2.2442784110599171E-4</v>
      </c>
      <c r="T7" s="352">
        <v>1.8738036264644704E-4</v>
      </c>
      <c r="U7" s="352">
        <v>4.8206390703185895E-5</v>
      </c>
      <c r="V7" s="352">
        <v>8.2477090261860394E-4</v>
      </c>
      <c r="W7" s="352">
        <v>9.2808128249965885E-4</v>
      </c>
      <c r="X7" s="352">
        <v>1.7193124065246804E-4</v>
      </c>
      <c r="Y7" s="352">
        <v>1.7558446992747289E-4</v>
      </c>
      <c r="Z7" s="352">
        <v>2.863187233476463E-4</v>
      </c>
      <c r="AA7" s="352">
        <v>2.1580901316299936E-4</v>
      </c>
      <c r="AB7" s="352">
        <v>3.9146121351685022E-5</v>
      </c>
      <c r="AC7" s="352">
        <v>1.0358172835244723E-4</v>
      </c>
      <c r="AD7" s="352">
        <v>5.4558266188008868E-4</v>
      </c>
      <c r="AE7" s="352">
        <v>1.2526160325663694E-4</v>
      </c>
      <c r="AF7" s="352">
        <v>2.6654241862334729E-4</v>
      </c>
      <c r="AG7" s="352">
        <v>2.7202808528627772E-4</v>
      </c>
      <c r="AH7" s="352">
        <v>5.9036525901986299E-4</v>
      </c>
      <c r="AI7" s="352">
        <v>1.6778238347752743E-4</v>
      </c>
      <c r="AJ7" s="352">
        <v>1.1475163307596539E-3</v>
      </c>
      <c r="AK7" s="352">
        <v>1.1652977173343373E-2</v>
      </c>
      <c r="AL7" s="352">
        <v>1.1566829992802125E-4</v>
      </c>
      <c r="AM7" s="353">
        <v>1.247612500498982</v>
      </c>
      <c r="AN7" s="353">
        <v>0.97169888000000004</v>
      </c>
    </row>
    <row r="8" spans="1:40" s="354" customFormat="1" ht="15" customHeight="1" x14ac:dyDescent="0.15">
      <c r="A8" s="355" t="s">
        <v>5</v>
      </c>
      <c r="B8" s="313" t="s">
        <v>516</v>
      </c>
      <c r="C8" s="351">
        <v>1.9376747419320008E-4</v>
      </c>
      <c r="D8" s="352">
        <v>4.0402455048653037E-3</v>
      </c>
      <c r="E8" s="352">
        <v>1.665568469383621E-4</v>
      </c>
      <c r="F8" s="352">
        <v>1.0164318372987857</v>
      </c>
      <c r="G8" s="352">
        <v>6.3144835243060442E-6</v>
      </c>
      <c r="H8" s="352">
        <v>4.0121769863390805E-2</v>
      </c>
      <c r="I8" s="352">
        <v>2.2550606702625367E-5</v>
      </c>
      <c r="J8" s="352">
        <v>4.4576954119072108E-5</v>
      </c>
      <c r="K8" s="352">
        <v>1.5799895568291756E-4</v>
      </c>
      <c r="L8" s="352">
        <v>2.7538089847603656E-6</v>
      </c>
      <c r="M8" s="352">
        <v>9.6341699082499922E-6</v>
      </c>
      <c r="N8" s="352">
        <v>4.524746623698196E-6</v>
      </c>
      <c r="O8" s="352">
        <v>5.1553921711239593E-6</v>
      </c>
      <c r="P8" s="352">
        <v>3.8256289565629913E-6</v>
      </c>
      <c r="Q8" s="352">
        <v>9.0627190504330591E-6</v>
      </c>
      <c r="R8" s="352">
        <v>8.1963407323355561E-6</v>
      </c>
      <c r="S8" s="352">
        <v>1.289362427533385E-5</v>
      </c>
      <c r="T8" s="352">
        <v>1.8166684406345313E-5</v>
      </c>
      <c r="U8" s="352">
        <v>1.2708132992426536E-5</v>
      </c>
      <c r="V8" s="352">
        <v>1.6186997182343022E-3</v>
      </c>
      <c r="W8" s="352">
        <v>9.2268885769427872E-6</v>
      </c>
      <c r="X8" s="352">
        <v>9.8703077444479706E-6</v>
      </c>
      <c r="Y8" s="352">
        <v>8.6736216170276372E-6</v>
      </c>
      <c r="Z8" s="352">
        <v>1.0422344600064927E-5</v>
      </c>
      <c r="AA8" s="352">
        <v>9.9386593561411214E-6</v>
      </c>
      <c r="AB8" s="352">
        <v>2.2989527200059431E-6</v>
      </c>
      <c r="AC8" s="352">
        <v>7.3417863174015876E-6</v>
      </c>
      <c r="AD8" s="352">
        <v>3.7416749894520092E-5</v>
      </c>
      <c r="AE8" s="352">
        <v>1.1566853985815398E-5</v>
      </c>
      <c r="AF8" s="352">
        <v>1.0232732414197879E-4</v>
      </c>
      <c r="AG8" s="352">
        <v>4.7861666400322324E-4</v>
      </c>
      <c r="AH8" s="352">
        <v>3.9652852759462924E-5</v>
      </c>
      <c r="AI8" s="352">
        <v>1.2390401809729181E-5</v>
      </c>
      <c r="AJ8" s="352">
        <v>3.3647483673872203E-3</v>
      </c>
      <c r="AK8" s="352">
        <v>6.2411724079762453E-5</v>
      </c>
      <c r="AL8" s="352">
        <v>4.3821110668129499E-5</v>
      </c>
      <c r="AM8" s="353">
        <v>1.0671019635641996</v>
      </c>
      <c r="AN8" s="353">
        <v>0.83110885000000001</v>
      </c>
    </row>
    <row r="9" spans="1:40" s="354" customFormat="1" ht="15" customHeight="1" x14ac:dyDescent="0.15">
      <c r="A9" s="355" t="s">
        <v>6</v>
      </c>
      <c r="B9" s="313" t="s">
        <v>493</v>
      </c>
      <c r="C9" s="351">
        <v>4.5938946771624566E-4</v>
      </c>
      <c r="D9" s="352">
        <v>4.2602715149224214E-4</v>
      </c>
      <c r="E9" s="352">
        <v>3.5995538166456347E-4</v>
      </c>
      <c r="F9" s="352">
        <v>2.6833818891089882E-4</v>
      </c>
      <c r="G9" s="352">
        <v>1.0014832835123191</v>
      </c>
      <c r="H9" s="352">
        <v>5.1234925203657927E-4</v>
      </c>
      <c r="I9" s="352">
        <v>6.3376248093104115E-4</v>
      </c>
      <c r="J9" s="352">
        <v>3.3062065119746202E-3</v>
      </c>
      <c r="K9" s="352">
        <v>5.8269454634487985E-3</v>
      </c>
      <c r="L9" s="352">
        <v>3.3676548417463315E-2</v>
      </c>
      <c r="M9" s="352">
        <v>4.5898732601278025E-2</v>
      </c>
      <c r="N9" s="352">
        <v>2.7687666972921084E-3</v>
      </c>
      <c r="O9" s="352">
        <v>1.8539155317230636E-2</v>
      </c>
      <c r="P9" s="352">
        <v>7.6117964271233318E-4</v>
      </c>
      <c r="Q9" s="352">
        <v>6.0665141958845918E-4</v>
      </c>
      <c r="R9" s="352">
        <v>1.4124525931577747E-3</v>
      </c>
      <c r="S9" s="352">
        <v>4.2446044455843877E-4</v>
      </c>
      <c r="T9" s="352">
        <v>3.2494983757808132E-4</v>
      </c>
      <c r="U9" s="352">
        <v>4.3202710761500743E-4</v>
      </c>
      <c r="V9" s="352">
        <v>7.1423908640662998E-4</v>
      </c>
      <c r="W9" s="352">
        <v>5.5635841230547295E-3</v>
      </c>
      <c r="X9" s="352">
        <v>2.4782164465592768E-2</v>
      </c>
      <c r="Y9" s="352">
        <v>1.5775158063760619E-3</v>
      </c>
      <c r="Z9" s="352">
        <v>6.0648347156119461E-4</v>
      </c>
      <c r="AA9" s="352">
        <v>2.1005877624479563E-4</v>
      </c>
      <c r="AB9" s="352">
        <v>1.3205329601695002E-4</v>
      </c>
      <c r="AC9" s="352">
        <v>6.1410761379503912E-4</v>
      </c>
      <c r="AD9" s="352">
        <v>3.0742177743140815E-4</v>
      </c>
      <c r="AE9" s="352">
        <v>4.4360593471884851E-4</v>
      </c>
      <c r="AF9" s="352">
        <v>6.7726162362139527E-4</v>
      </c>
      <c r="AG9" s="352">
        <v>4.1796319806864399E-4</v>
      </c>
      <c r="AH9" s="352">
        <v>2.5182839260274822E-4</v>
      </c>
      <c r="AI9" s="352">
        <v>1.9910825161805187E-4</v>
      </c>
      <c r="AJ9" s="352">
        <v>9.5831519918802973E-4</v>
      </c>
      <c r="AK9" s="352">
        <v>5.9622931936831249E-4</v>
      </c>
      <c r="AL9" s="352">
        <v>5.5813449122329387E-4</v>
      </c>
      <c r="AM9" s="353">
        <v>1.1567312563158572</v>
      </c>
      <c r="AN9" s="353">
        <v>0.90091633000000004</v>
      </c>
    </row>
    <row r="10" spans="1:40" s="354" customFormat="1" ht="15" customHeight="1" x14ac:dyDescent="0.15">
      <c r="A10" s="355" t="s">
        <v>7</v>
      </c>
      <c r="B10" s="313" t="s">
        <v>494</v>
      </c>
      <c r="C10" s="351">
        <v>5.0015981129607557E-3</v>
      </c>
      <c r="D10" s="352">
        <v>0.10648559642869855</v>
      </c>
      <c r="E10" s="352">
        <v>4.2690618033169592E-3</v>
      </c>
      <c r="F10" s="352">
        <v>1.857829804070479E-2</v>
      </c>
      <c r="G10" s="352">
        <v>3.2464492280682486E-5</v>
      </c>
      <c r="H10" s="352">
        <v>1.0581621943395061</v>
      </c>
      <c r="I10" s="352">
        <v>2.6356090284413054E-4</v>
      </c>
      <c r="J10" s="352">
        <v>9.1189893620054218E-4</v>
      </c>
      <c r="K10" s="352">
        <v>2.0666493665717572E-3</v>
      </c>
      <c r="L10" s="352">
        <v>1.8250786995516183E-5</v>
      </c>
      <c r="M10" s="352">
        <v>9.5093534620563822E-5</v>
      </c>
      <c r="N10" s="352">
        <v>1.5032134823054218E-5</v>
      </c>
      <c r="O10" s="352">
        <v>1.2456434670428863E-5</v>
      </c>
      <c r="P10" s="352">
        <v>1.4463893903249184E-5</v>
      </c>
      <c r="Q10" s="352">
        <v>1.6153446502915454E-5</v>
      </c>
      <c r="R10" s="352">
        <v>1.7898976578141502E-5</v>
      </c>
      <c r="S10" s="352">
        <v>1.7666333638484292E-5</v>
      </c>
      <c r="T10" s="352">
        <v>1.9733774789107172E-5</v>
      </c>
      <c r="U10" s="352">
        <v>9.4789543309060105E-6</v>
      </c>
      <c r="V10" s="352">
        <v>1.8600939864863499E-4</v>
      </c>
      <c r="W10" s="352">
        <v>5.2644869399582924E-5</v>
      </c>
      <c r="X10" s="352">
        <v>3.341241206041402E-5</v>
      </c>
      <c r="Y10" s="352">
        <v>3.0892499062704101E-5</v>
      </c>
      <c r="Z10" s="352">
        <v>7.9841069035156969E-5</v>
      </c>
      <c r="AA10" s="352">
        <v>3.0584032495762853E-5</v>
      </c>
      <c r="AB10" s="352">
        <v>1.3847062236210686E-5</v>
      </c>
      <c r="AC10" s="352">
        <v>4.588868300805361E-5</v>
      </c>
      <c r="AD10" s="352">
        <v>2.6200592115555548E-4</v>
      </c>
      <c r="AE10" s="352">
        <v>8.9582793015071548E-5</v>
      </c>
      <c r="AF10" s="352">
        <v>1.5032990178719661E-3</v>
      </c>
      <c r="AG10" s="352">
        <v>2.5041663160589689E-3</v>
      </c>
      <c r="AH10" s="352">
        <v>4.5399515909924095E-4</v>
      </c>
      <c r="AI10" s="352">
        <v>4.5079287583861862E-5</v>
      </c>
      <c r="AJ10" s="352">
        <v>2.843581722523553E-2</v>
      </c>
      <c r="AK10" s="352">
        <v>1.267999524526605E-4</v>
      </c>
      <c r="AL10" s="352">
        <v>8.9404310845087878E-4</v>
      </c>
      <c r="AM10" s="353">
        <v>1.2307954595008068</v>
      </c>
      <c r="AN10" s="353">
        <v>0.95860098999999999</v>
      </c>
    </row>
    <row r="11" spans="1:40" s="354" customFormat="1" ht="15" customHeight="1" x14ac:dyDescent="0.15">
      <c r="A11" s="355" t="s">
        <v>8</v>
      </c>
      <c r="B11" s="313" t="s">
        <v>464</v>
      </c>
      <c r="C11" s="351">
        <v>1.4658370776207498E-4</v>
      </c>
      <c r="D11" s="352">
        <v>4.6708972591641129E-5</v>
      </c>
      <c r="E11" s="352">
        <v>3.6269957916762338E-5</v>
      </c>
      <c r="F11" s="352">
        <v>5.3023711685782639E-4</v>
      </c>
      <c r="G11" s="352">
        <v>1.0113971739622769E-4</v>
      </c>
      <c r="H11" s="352">
        <v>6.3120693959440048E-5</v>
      </c>
      <c r="I11" s="352">
        <v>1.0053551023659961</v>
      </c>
      <c r="J11" s="352">
        <v>8.5973283467274893E-5</v>
      </c>
      <c r="K11" s="352">
        <v>4.4818102469121557E-5</v>
      </c>
      <c r="L11" s="352">
        <v>1.7073449158157062E-5</v>
      </c>
      <c r="M11" s="352">
        <v>5.8463046632866309E-5</v>
      </c>
      <c r="N11" s="352">
        <v>2.2718218171650493E-5</v>
      </c>
      <c r="O11" s="352">
        <v>2.4195860379714994E-5</v>
      </c>
      <c r="P11" s="352">
        <v>3.6226568418456579E-5</v>
      </c>
      <c r="Q11" s="352">
        <v>4.9618830497017021E-5</v>
      </c>
      <c r="R11" s="352">
        <v>9.4085898848027209E-5</v>
      </c>
      <c r="S11" s="352">
        <v>6.0314347585885075E-5</v>
      </c>
      <c r="T11" s="352">
        <v>8.8447339768565376E-5</v>
      </c>
      <c r="U11" s="352">
        <v>6.7873297699382675E-5</v>
      </c>
      <c r="V11" s="352">
        <v>9.2144838453990798E-5</v>
      </c>
      <c r="W11" s="352">
        <v>6.4924041909592405E-5</v>
      </c>
      <c r="X11" s="352">
        <v>3.2615397075035198E-5</v>
      </c>
      <c r="Y11" s="352">
        <v>5.6930083039201863E-5</v>
      </c>
      <c r="Z11" s="352">
        <v>1.1253084616382921E-4</v>
      </c>
      <c r="AA11" s="352">
        <v>4.2336273594925553E-5</v>
      </c>
      <c r="AB11" s="352">
        <v>4.9490637808501332E-6</v>
      </c>
      <c r="AC11" s="352">
        <v>4.0995470732183318E-5</v>
      </c>
      <c r="AD11" s="352">
        <v>3.5574334600381644E-5</v>
      </c>
      <c r="AE11" s="352">
        <v>1.0361357299871454E-4</v>
      </c>
      <c r="AF11" s="352">
        <v>1.7287646582453759E-5</v>
      </c>
      <c r="AG11" s="352">
        <v>7.6443223975724875E-5</v>
      </c>
      <c r="AH11" s="352">
        <v>5.5888290703740712E-4</v>
      </c>
      <c r="AI11" s="352">
        <v>5.8043750354226385E-5</v>
      </c>
      <c r="AJ11" s="352">
        <v>1.2971517925865108E-4</v>
      </c>
      <c r="AK11" s="352">
        <v>4.7583640029054744E-4</v>
      </c>
      <c r="AL11" s="352">
        <v>4.9351130492381246E-5</v>
      </c>
      <c r="AM11" s="353">
        <v>1.0088811449359163</v>
      </c>
      <c r="AN11" s="353">
        <v>0.78576374999999998</v>
      </c>
    </row>
    <row r="12" spans="1:40" s="354" customFormat="1" ht="15" customHeight="1" x14ac:dyDescent="0.15">
      <c r="A12" s="355" t="s">
        <v>9</v>
      </c>
      <c r="B12" s="313" t="s">
        <v>495</v>
      </c>
      <c r="C12" s="351">
        <v>8.3683634918469488E-3</v>
      </c>
      <c r="D12" s="352">
        <v>3.5742480028006286E-3</v>
      </c>
      <c r="E12" s="352">
        <v>2.3551625388464931E-3</v>
      </c>
      <c r="F12" s="352">
        <v>1.3514791761189788E-3</v>
      </c>
      <c r="G12" s="352">
        <v>1.1999075988305449E-3</v>
      </c>
      <c r="H12" s="352">
        <v>5.0168624785550441E-3</v>
      </c>
      <c r="I12" s="352">
        <v>2.5859816018112864E-3</v>
      </c>
      <c r="J12" s="352">
        <v>1.0689090061693414</v>
      </c>
      <c r="K12" s="352">
        <v>5.7042531911122626E-3</v>
      </c>
      <c r="L12" s="352">
        <v>4.194833010800693E-4</v>
      </c>
      <c r="M12" s="352">
        <v>2.8241083760804919E-3</v>
      </c>
      <c r="N12" s="352">
        <v>4.7724329420466548E-4</v>
      </c>
      <c r="O12" s="352">
        <v>9.9273751818377198E-4</v>
      </c>
      <c r="P12" s="352">
        <v>1.235600248455122E-3</v>
      </c>
      <c r="Q12" s="352">
        <v>1.016991200819735E-3</v>
      </c>
      <c r="R12" s="352">
        <v>2.3666994154109776E-3</v>
      </c>
      <c r="S12" s="352">
        <v>2.4413486838815346E-3</v>
      </c>
      <c r="T12" s="352">
        <v>2.0342213387789829E-3</v>
      </c>
      <c r="U12" s="352">
        <v>5.1236058210950633E-4</v>
      </c>
      <c r="V12" s="352">
        <v>8.4587253583609228E-3</v>
      </c>
      <c r="W12" s="352">
        <v>9.5645674599164586E-3</v>
      </c>
      <c r="X12" s="352">
        <v>1.8491003176944684E-3</v>
      </c>
      <c r="Y12" s="352">
        <v>1.9082510646918616E-3</v>
      </c>
      <c r="Z12" s="352">
        <v>3.1110818555604262E-3</v>
      </c>
      <c r="AA12" s="352">
        <v>2.3447197584745357E-3</v>
      </c>
      <c r="AB12" s="352">
        <v>4.1705341455148268E-4</v>
      </c>
      <c r="AC12" s="352">
        <v>1.1182366115409911E-3</v>
      </c>
      <c r="AD12" s="352">
        <v>5.8645421925327366E-3</v>
      </c>
      <c r="AE12" s="352">
        <v>1.3304997836837563E-3</v>
      </c>
      <c r="AF12" s="352">
        <v>2.3908847245520735E-3</v>
      </c>
      <c r="AG12" s="352">
        <v>2.2295266970806483E-3</v>
      </c>
      <c r="AH12" s="352">
        <v>6.410039565358152E-3</v>
      </c>
      <c r="AI12" s="352">
        <v>1.8155030884773782E-3</v>
      </c>
      <c r="AJ12" s="352">
        <v>2.6377228557408683E-3</v>
      </c>
      <c r="AK12" s="352">
        <v>0.12720794042243425</v>
      </c>
      <c r="AL12" s="352">
        <v>1.2286338926845073E-3</v>
      </c>
      <c r="AM12" s="353">
        <v>1.2932730872716041</v>
      </c>
      <c r="AN12" s="353">
        <v>1.0072614799999999</v>
      </c>
    </row>
    <row r="13" spans="1:40" s="354" customFormat="1" ht="15" customHeight="1" x14ac:dyDescent="0.15">
      <c r="A13" s="355" t="s">
        <v>10</v>
      </c>
      <c r="B13" s="313" t="s">
        <v>466</v>
      </c>
      <c r="C13" s="351">
        <v>3.9824578145165861E-3</v>
      </c>
      <c r="D13" s="352">
        <v>8.9889919181856015E-4</v>
      </c>
      <c r="E13" s="352">
        <v>6.6838133931771556E-5</v>
      </c>
      <c r="F13" s="352">
        <v>3.5433261890713177E-4</v>
      </c>
      <c r="G13" s="352">
        <v>7.6380817734387119E-4</v>
      </c>
      <c r="H13" s="352">
        <v>7.4479741733300046E-4</v>
      </c>
      <c r="I13" s="352">
        <v>2.660764282512728E-3</v>
      </c>
      <c r="J13" s="352">
        <v>1.6201079995982843E-3</v>
      </c>
      <c r="K13" s="352">
        <v>1.0089581481147845</v>
      </c>
      <c r="L13" s="352">
        <v>1.5520219916929999E-3</v>
      </c>
      <c r="M13" s="352">
        <v>6.1572179246258075E-4</v>
      </c>
      <c r="N13" s="352">
        <v>1.9726860869701243E-4</v>
      </c>
      <c r="O13" s="352">
        <v>2.8484900718871436E-4</v>
      </c>
      <c r="P13" s="352">
        <v>4.8333562818532911E-4</v>
      </c>
      <c r="Q13" s="352">
        <v>2.4586269266590392E-4</v>
      </c>
      <c r="R13" s="352">
        <v>5.3054962817908769E-4</v>
      </c>
      <c r="S13" s="352">
        <v>5.0042103309041683E-4</v>
      </c>
      <c r="T13" s="352">
        <v>5.6241438566325612E-4</v>
      </c>
      <c r="U13" s="352">
        <v>3.5623158413716348E-4</v>
      </c>
      <c r="V13" s="352">
        <v>3.8710503916164511E-3</v>
      </c>
      <c r="W13" s="352">
        <v>2.581780414762368E-4</v>
      </c>
      <c r="X13" s="352">
        <v>2.1728499867600207E-4</v>
      </c>
      <c r="Y13" s="352">
        <v>6.6128087799832453E-4</v>
      </c>
      <c r="Z13" s="352">
        <v>4.7423101498384462E-5</v>
      </c>
      <c r="AA13" s="352">
        <v>5.3673269823314956E-5</v>
      </c>
      <c r="AB13" s="352">
        <v>1.2503950100119209E-5</v>
      </c>
      <c r="AC13" s="352">
        <v>7.5402826395212983E-5</v>
      </c>
      <c r="AD13" s="352">
        <v>1.4608314984983171E-4</v>
      </c>
      <c r="AE13" s="352">
        <v>8.9068205466933745E-5</v>
      </c>
      <c r="AF13" s="352">
        <v>2.8352865507051358E-4</v>
      </c>
      <c r="AG13" s="352">
        <v>5.7038152672086043E-3</v>
      </c>
      <c r="AH13" s="352">
        <v>1.7833486855328327E-4</v>
      </c>
      <c r="AI13" s="352">
        <v>2.3561229219864053E-4</v>
      </c>
      <c r="AJ13" s="352">
        <v>3.5889540037165345E-4</v>
      </c>
      <c r="AK13" s="352">
        <v>7.3033984423228292E-4</v>
      </c>
      <c r="AL13" s="352">
        <v>3.8533046749499142E-4</v>
      </c>
      <c r="AM13" s="353">
        <v>1.0386866357107394</v>
      </c>
      <c r="AN13" s="353">
        <v>0.80897766000000004</v>
      </c>
    </row>
    <row r="14" spans="1:40" s="354" customFormat="1" ht="15" customHeight="1" x14ac:dyDescent="0.15">
      <c r="A14" s="355" t="s">
        <v>335</v>
      </c>
      <c r="B14" s="313" t="s">
        <v>517</v>
      </c>
      <c r="C14" s="351">
        <v>1.0516728101663119E-3</v>
      </c>
      <c r="D14" s="352">
        <v>9.819501768538292E-4</v>
      </c>
      <c r="E14" s="352">
        <v>1.1301794912912824E-3</v>
      </c>
      <c r="F14" s="352">
        <v>4.3467590885096392E-3</v>
      </c>
      <c r="G14" s="352">
        <v>3.7502127421371592E-3</v>
      </c>
      <c r="H14" s="352">
        <v>1.2305001695151587E-3</v>
      </c>
      <c r="I14" s="352">
        <v>7.7621727788107996E-4</v>
      </c>
      <c r="J14" s="352">
        <v>9.3597855008903039E-4</v>
      </c>
      <c r="K14" s="352">
        <v>1.9074216035839195E-3</v>
      </c>
      <c r="L14" s="352">
        <v>1.0217391325964447</v>
      </c>
      <c r="M14" s="352">
        <v>2.1595879989964274E-3</v>
      </c>
      <c r="N14" s="352">
        <v>1.7312463299357364E-3</v>
      </c>
      <c r="O14" s="352">
        <v>7.5911466963412579E-4</v>
      </c>
      <c r="P14" s="352">
        <v>1.0224809188813199E-3</v>
      </c>
      <c r="Q14" s="352">
        <v>3.5099234576655694E-4</v>
      </c>
      <c r="R14" s="352">
        <v>4.8119033215451455E-4</v>
      </c>
      <c r="S14" s="352">
        <v>3.9096137180331616E-4</v>
      </c>
      <c r="T14" s="352">
        <v>3.230669339222934E-4</v>
      </c>
      <c r="U14" s="352">
        <v>3.2810414238272726E-4</v>
      </c>
      <c r="V14" s="352">
        <v>6.7794373615605525E-4</v>
      </c>
      <c r="W14" s="352">
        <v>1.9390131380648092E-3</v>
      </c>
      <c r="X14" s="352">
        <v>3.7049304757397618E-3</v>
      </c>
      <c r="Y14" s="352">
        <v>1.5773676571430248E-3</v>
      </c>
      <c r="Z14" s="352">
        <v>5.9370033314049399E-4</v>
      </c>
      <c r="AA14" s="352">
        <v>4.5765438340439216E-4</v>
      </c>
      <c r="AB14" s="352">
        <v>1.0492963972664188E-4</v>
      </c>
      <c r="AC14" s="352">
        <v>8.8109406488073496E-3</v>
      </c>
      <c r="AD14" s="352">
        <v>4.2851249974515371E-4</v>
      </c>
      <c r="AE14" s="352">
        <v>1.0411372661743603E-3</v>
      </c>
      <c r="AF14" s="352">
        <v>5.3235228859959901E-4</v>
      </c>
      <c r="AG14" s="352">
        <v>6.0602533565012905E-4</v>
      </c>
      <c r="AH14" s="352">
        <v>6.7352788514144532E-4</v>
      </c>
      <c r="AI14" s="352">
        <v>4.1478723402714392E-4</v>
      </c>
      <c r="AJ14" s="352">
        <v>1.4254687639317319E-3</v>
      </c>
      <c r="AK14" s="352">
        <v>2.9089931508519752E-4</v>
      </c>
      <c r="AL14" s="352">
        <v>2.8231966997167967E-3</v>
      </c>
      <c r="AM14" s="353">
        <v>1.071499156850203</v>
      </c>
      <c r="AN14" s="353">
        <v>0.83453359000000005</v>
      </c>
    </row>
    <row r="15" spans="1:40" s="354" customFormat="1" ht="15" customHeight="1" x14ac:dyDescent="0.15">
      <c r="A15" s="355" t="s">
        <v>336</v>
      </c>
      <c r="B15" s="313" t="s">
        <v>518</v>
      </c>
      <c r="C15" s="351">
        <v>2.0685352924079384E-3</v>
      </c>
      <c r="D15" s="352">
        <v>1.113414551507367E-3</v>
      </c>
      <c r="E15" s="352">
        <v>3.0157052713252039E-4</v>
      </c>
      <c r="F15" s="352">
        <v>1.5824407983081062E-4</v>
      </c>
      <c r="G15" s="352">
        <v>2.6258130960577815E-4</v>
      </c>
      <c r="H15" s="352">
        <v>8.5068463462125473E-4</v>
      </c>
      <c r="I15" s="352">
        <v>4.3300055622206614E-4</v>
      </c>
      <c r="J15" s="352">
        <v>9.8788154005221662E-4</v>
      </c>
      <c r="K15" s="352">
        <v>3.5481140423992805E-3</v>
      </c>
      <c r="L15" s="352">
        <v>4.1488477442299223E-3</v>
      </c>
      <c r="M15" s="352">
        <v>1.0366579842063846</v>
      </c>
      <c r="N15" s="352">
        <v>2.4763576825063932E-3</v>
      </c>
      <c r="O15" s="352">
        <v>9.3317469573399379E-4</v>
      </c>
      <c r="P15" s="352">
        <v>1.7249774175946652E-3</v>
      </c>
      <c r="Q15" s="352">
        <v>5.8627671220265257E-3</v>
      </c>
      <c r="R15" s="352">
        <v>1.6865762367894138E-2</v>
      </c>
      <c r="S15" s="352">
        <v>2.889462852942289E-3</v>
      </c>
      <c r="T15" s="352">
        <v>2.2674570617295443E-3</v>
      </c>
      <c r="U15" s="352">
        <v>4.396359040512149E-3</v>
      </c>
      <c r="V15" s="352">
        <v>2.0014507822006052E-3</v>
      </c>
      <c r="W15" s="352">
        <v>2.1818557158225248E-2</v>
      </c>
      <c r="X15" s="352">
        <v>1.1386539654108995E-3</v>
      </c>
      <c r="Y15" s="352">
        <v>4.3714403966010489E-4</v>
      </c>
      <c r="Z15" s="352">
        <v>2.8371514572621959E-4</v>
      </c>
      <c r="AA15" s="352">
        <v>1.7817345453940988E-4</v>
      </c>
      <c r="AB15" s="352">
        <v>2.8194293176280757E-4</v>
      </c>
      <c r="AC15" s="352">
        <v>3.2693820668893808E-4</v>
      </c>
      <c r="AD15" s="352">
        <v>2.2534413441677832E-4</v>
      </c>
      <c r="AE15" s="352">
        <v>4.2504359705689964E-4</v>
      </c>
      <c r="AF15" s="352">
        <v>9.2957634441248941E-4</v>
      </c>
      <c r="AG15" s="352">
        <v>4.7393255804403003E-4</v>
      </c>
      <c r="AH15" s="352">
        <v>3.3095767195047415E-4</v>
      </c>
      <c r="AI15" s="352">
        <v>6.4961154203310701E-4</v>
      </c>
      <c r="AJ15" s="352">
        <v>7.5802361659664107E-4</v>
      </c>
      <c r="AK15" s="352">
        <v>2.2695390894628435E-3</v>
      </c>
      <c r="AL15" s="352">
        <v>2.0942567726087912E-3</v>
      </c>
      <c r="AM15" s="353">
        <v>1.1225700377361301</v>
      </c>
      <c r="AN15" s="353">
        <v>0.87430996999999999</v>
      </c>
    </row>
    <row r="16" spans="1:40" s="354" customFormat="1" ht="15" customHeight="1" x14ac:dyDescent="0.15">
      <c r="A16" s="355" t="s">
        <v>337</v>
      </c>
      <c r="B16" s="313" t="s">
        <v>519</v>
      </c>
      <c r="C16" s="351">
        <v>3.5926518180845957E-5</v>
      </c>
      <c r="D16" s="352">
        <v>2.9918172761165491E-5</v>
      </c>
      <c r="E16" s="352">
        <v>1.8765120648428138E-5</v>
      </c>
      <c r="F16" s="352">
        <v>7.5152276449930955E-5</v>
      </c>
      <c r="G16" s="352">
        <v>2.4433201682613352E-4</v>
      </c>
      <c r="H16" s="352">
        <v>4.6216527276346255E-5</v>
      </c>
      <c r="I16" s="352">
        <v>6.0802190795204951E-5</v>
      </c>
      <c r="J16" s="352">
        <v>5.993640693804426E-4</v>
      </c>
      <c r="K16" s="352">
        <v>7.0345601770248695E-5</v>
      </c>
      <c r="L16" s="352">
        <v>3.3915130253139725E-5</v>
      </c>
      <c r="M16" s="352">
        <v>1.0874211897816126E-3</v>
      </c>
      <c r="N16" s="352">
        <v>1.0554487024962582</v>
      </c>
      <c r="O16" s="352">
        <v>1.0813064827331579E-4</v>
      </c>
      <c r="P16" s="352">
        <v>2.4770713307688288E-2</v>
      </c>
      <c r="Q16" s="352">
        <v>7.875304255216516E-3</v>
      </c>
      <c r="R16" s="352">
        <v>1.0186521993730188E-3</v>
      </c>
      <c r="S16" s="352">
        <v>4.70610672522537E-3</v>
      </c>
      <c r="T16" s="352">
        <v>1.1079748174959269E-3</v>
      </c>
      <c r="U16" s="352">
        <v>5.205273818618141E-3</v>
      </c>
      <c r="V16" s="352">
        <v>5.1131136929726765E-4</v>
      </c>
      <c r="W16" s="352">
        <v>2.9078522980261388E-3</v>
      </c>
      <c r="X16" s="352">
        <v>9.4743862074677808E-5</v>
      </c>
      <c r="Y16" s="352">
        <v>3.6091349374509734E-5</v>
      </c>
      <c r="Z16" s="352">
        <v>4.1066304261758396E-5</v>
      </c>
      <c r="AA16" s="352">
        <v>2.7668604866632055E-5</v>
      </c>
      <c r="AB16" s="352">
        <v>3.4998648343509989E-5</v>
      </c>
      <c r="AC16" s="352">
        <v>5.0008927683718126E-5</v>
      </c>
      <c r="AD16" s="352">
        <v>3.5768558018091818E-5</v>
      </c>
      <c r="AE16" s="352">
        <v>6.36243230253056E-5</v>
      </c>
      <c r="AF16" s="352">
        <v>3.4040529864481433E-5</v>
      </c>
      <c r="AG16" s="352">
        <v>2.7206140821727424E-5</v>
      </c>
      <c r="AH16" s="352">
        <v>3.6634198351939395E-5</v>
      </c>
      <c r="AI16" s="352">
        <v>1.0226244745350206E-4</v>
      </c>
      <c r="AJ16" s="352">
        <v>3.5965980285240845E-5</v>
      </c>
      <c r="AK16" s="352">
        <v>1.1950941130401084E-4</v>
      </c>
      <c r="AL16" s="352">
        <v>5.9474052033803054E-4</v>
      </c>
      <c r="AM16" s="353">
        <v>1.1072965105556625</v>
      </c>
      <c r="AN16" s="353">
        <v>0.86241424</v>
      </c>
    </row>
    <row r="17" spans="1:40" s="354" customFormat="1" ht="15" customHeight="1" x14ac:dyDescent="0.15">
      <c r="A17" s="355" t="s">
        <v>338</v>
      </c>
      <c r="B17" s="313" t="s">
        <v>520</v>
      </c>
      <c r="C17" s="351">
        <v>5.5574140468674573E-6</v>
      </c>
      <c r="D17" s="352">
        <v>7.8459676358609238E-6</v>
      </c>
      <c r="E17" s="352">
        <v>3.6500682654605276E-6</v>
      </c>
      <c r="F17" s="352">
        <v>8.2831742838160931E-6</v>
      </c>
      <c r="G17" s="352">
        <v>2.0394242948903008E-5</v>
      </c>
      <c r="H17" s="352">
        <v>4.3515017135219404E-5</v>
      </c>
      <c r="I17" s="352">
        <v>7.5964158405840924E-6</v>
      </c>
      <c r="J17" s="352">
        <v>5.7599057866901587E-5</v>
      </c>
      <c r="K17" s="352">
        <v>9.8570825085229455E-5</v>
      </c>
      <c r="L17" s="352">
        <v>5.0151544245131221E-6</v>
      </c>
      <c r="M17" s="352">
        <v>5.8798963069354735E-5</v>
      </c>
      <c r="N17" s="352">
        <v>1.0244630778422824E-4</v>
      </c>
      <c r="O17" s="352">
        <v>1.0169949404966991</v>
      </c>
      <c r="P17" s="352">
        <v>1.5875321848123156E-3</v>
      </c>
      <c r="Q17" s="352">
        <v>1.0568435463402658E-3</v>
      </c>
      <c r="R17" s="352">
        <v>2.047791465682462E-3</v>
      </c>
      <c r="S17" s="352">
        <v>2.4854972566683785E-3</v>
      </c>
      <c r="T17" s="352">
        <v>1.857379370371628E-3</v>
      </c>
      <c r="U17" s="352">
        <v>4.1524412458060435E-4</v>
      </c>
      <c r="V17" s="352">
        <v>3.6600427264256327E-4</v>
      </c>
      <c r="W17" s="352">
        <v>2.7874194052965984E-4</v>
      </c>
      <c r="X17" s="352">
        <v>4.6237123011941356E-5</v>
      </c>
      <c r="Y17" s="352">
        <v>9.7690221760099221E-6</v>
      </c>
      <c r="Z17" s="352">
        <v>8.1270564657261025E-6</v>
      </c>
      <c r="AA17" s="352">
        <v>6.9527680267013225E-6</v>
      </c>
      <c r="AB17" s="352">
        <v>4.0459830772987149E-6</v>
      </c>
      <c r="AC17" s="352">
        <v>8.5596660345823519E-6</v>
      </c>
      <c r="AD17" s="352">
        <v>1.2649021723599543E-5</v>
      </c>
      <c r="AE17" s="352">
        <v>1.2966959674282871E-5</v>
      </c>
      <c r="AF17" s="352">
        <v>9.5796387600184041E-6</v>
      </c>
      <c r="AG17" s="352">
        <v>4.4202968963136637E-5</v>
      </c>
      <c r="AH17" s="352">
        <v>1.5689032620547307E-5</v>
      </c>
      <c r="AI17" s="352">
        <v>3.2075111878841674E-5</v>
      </c>
      <c r="AJ17" s="352">
        <v>1.9066767866555649E-5</v>
      </c>
      <c r="AK17" s="352">
        <v>5.7637646765798115E-5</v>
      </c>
      <c r="AL17" s="352">
        <v>1.3459557790941774E-4</v>
      </c>
      <c r="AM17" s="353">
        <v>1.0279314016116683</v>
      </c>
      <c r="AN17" s="353">
        <v>0.80060098000000002</v>
      </c>
    </row>
    <row r="18" spans="1:40" s="354" customFormat="1" ht="15" customHeight="1" x14ac:dyDescent="0.15">
      <c r="A18" s="355" t="s">
        <v>339</v>
      </c>
      <c r="B18" s="313" t="s">
        <v>521</v>
      </c>
      <c r="C18" s="351">
        <v>3.8194293124478546E-4</v>
      </c>
      <c r="D18" s="352">
        <v>5.2073426210094145E-4</v>
      </c>
      <c r="E18" s="352">
        <v>1.9305018288530833E-4</v>
      </c>
      <c r="F18" s="352">
        <v>3.2783613932788384E-4</v>
      </c>
      <c r="G18" s="352">
        <v>3.3619402009200747E-3</v>
      </c>
      <c r="H18" s="352">
        <v>1.0923291124916546E-3</v>
      </c>
      <c r="I18" s="352">
        <v>7.5154870016852374E-4</v>
      </c>
      <c r="J18" s="352">
        <v>1.5710380794237322E-3</v>
      </c>
      <c r="K18" s="352">
        <v>1.8807375610769305E-3</v>
      </c>
      <c r="L18" s="352">
        <v>2.3193061103201848E-4</v>
      </c>
      <c r="M18" s="352">
        <v>1.6007952823830556E-3</v>
      </c>
      <c r="N18" s="352">
        <v>1.1325512254559281E-3</v>
      </c>
      <c r="O18" s="352">
        <v>4.197897883699069E-4</v>
      </c>
      <c r="P18" s="352">
        <v>1.0132053544212656</v>
      </c>
      <c r="Q18" s="352">
        <v>6.0786292174172928E-3</v>
      </c>
      <c r="R18" s="352">
        <v>4.0962919793123007E-3</v>
      </c>
      <c r="S18" s="352">
        <v>5.097073218999125E-3</v>
      </c>
      <c r="T18" s="352">
        <v>5.8682087496901899E-3</v>
      </c>
      <c r="U18" s="352">
        <v>1.1710538721680164E-3</v>
      </c>
      <c r="V18" s="352">
        <v>1.8694218320974925E-3</v>
      </c>
      <c r="W18" s="352">
        <v>1.1642196383473963E-2</v>
      </c>
      <c r="X18" s="352">
        <v>5.4487628508422122E-4</v>
      </c>
      <c r="Y18" s="352">
        <v>1.6373884902861648E-4</v>
      </c>
      <c r="Z18" s="352">
        <v>5.7715350000652095E-4</v>
      </c>
      <c r="AA18" s="352">
        <v>1.2655179226874001E-4</v>
      </c>
      <c r="AB18" s="352">
        <v>1.9557039561312876E-4</v>
      </c>
      <c r="AC18" s="352">
        <v>3.0530840090880096E-4</v>
      </c>
      <c r="AD18" s="352">
        <v>2.1822413460712689E-4</v>
      </c>
      <c r="AE18" s="352">
        <v>7.1890643113215553E-4</v>
      </c>
      <c r="AF18" s="352">
        <v>1.5844127598965742E-4</v>
      </c>
      <c r="AG18" s="352">
        <v>1.5867709483391402E-4</v>
      </c>
      <c r="AH18" s="352">
        <v>5.0487577867648452E-4</v>
      </c>
      <c r="AI18" s="352">
        <v>3.6678586840522762E-4</v>
      </c>
      <c r="AJ18" s="352">
        <v>5.1368538053766523E-4</v>
      </c>
      <c r="AK18" s="352">
        <v>4.1621859526187716E-4</v>
      </c>
      <c r="AL18" s="352">
        <v>1.2427783090285019E-3</v>
      </c>
      <c r="AM18" s="356">
        <v>1.0687062458426877</v>
      </c>
      <c r="AN18" s="356">
        <v>0.83235833999999997</v>
      </c>
    </row>
    <row r="19" spans="1:40" s="354" customFormat="1" ht="15" customHeight="1" x14ac:dyDescent="0.15">
      <c r="A19" s="355" t="s">
        <v>340</v>
      </c>
      <c r="B19" s="313" t="s">
        <v>522</v>
      </c>
      <c r="C19" s="351">
        <v>1.448384064690885E-4</v>
      </c>
      <c r="D19" s="352">
        <v>9.7031206039907059E-5</v>
      </c>
      <c r="E19" s="352">
        <v>1.1090363392083616E-4</v>
      </c>
      <c r="F19" s="352">
        <v>6.5554362871931535E-5</v>
      </c>
      <c r="G19" s="352">
        <v>5.811763630367815E-4</v>
      </c>
      <c r="H19" s="352">
        <v>1.081721677001188E-4</v>
      </c>
      <c r="I19" s="352">
        <v>1.3774791006500339E-4</v>
      </c>
      <c r="J19" s="352">
        <v>1.6746409864686504E-4</v>
      </c>
      <c r="K19" s="352">
        <v>1.7912344809513283E-4</v>
      </c>
      <c r="L19" s="352">
        <v>1.3954391154025449E-4</v>
      </c>
      <c r="M19" s="352">
        <v>3.9927346532351459E-4</v>
      </c>
      <c r="N19" s="352">
        <v>2.5230543403744068E-4</v>
      </c>
      <c r="O19" s="352">
        <v>1.1046964716794199E-4</v>
      </c>
      <c r="P19" s="352">
        <v>2.203335985244597E-4</v>
      </c>
      <c r="Q19" s="352">
        <v>1.0124705477178007</v>
      </c>
      <c r="R19" s="352">
        <v>5.8782596040660759E-4</v>
      </c>
      <c r="S19" s="352">
        <v>1.2245446189517511E-3</v>
      </c>
      <c r="T19" s="352">
        <v>5.7760750353035874E-4</v>
      </c>
      <c r="U19" s="352">
        <v>4.5403500161217316E-4</v>
      </c>
      <c r="V19" s="352">
        <v>6.6222723844316445E-4</v>
      </c>
      <c r="W19" s="352">
        <v>7.7017126674992905E-4</v>
      </c>
      <c r="X19" s="352">
        <v>7.6090262743927289E-4</v>
      </c>
      <c r="Y19" s="352">
        <v>2.1246042803765177E-4</v>
      </c>
      <c r="Z19" s="352">
        <v>3.2703750295543448E-4</v>
      </c>
      <c r="AA19" s="352">
        <v>2.9036949531426141E-4</v>
      </c>
      <c r="AB19" s="352">
        <v>6.6627157891890085E-5</v>
      </c>
      <c r="AC19" s="352">
        <v>3.4903883160888991E-4</v>
      </c>
      <c r="AD19" s="352">
        <v>3.9427233978104774E-4</v>
      </c>
      <c r="AE19" s="352">
        <v>4.2612732560183748E-4</v>
      </c>
      <c r="AF19" s="352">
        <v>1.8084712868319264E-4</v>
      </c>
      <c r="AG19" s="352">
        <v>9.9287356108829152E-4</v>
      </c>
      <c r="AH19" s="352">
        <v>2.18049229511949E-4</v>
      </c>
      <c r="AI19" s="352">
        <v>2.9772085114346029E-3</v>
      </c>
      <c r="AJ19" s="352">
        <v>2.3835805242881437E-4</v>
      </c>
      <c r="AK19" s="352">
        <v>2.2730520928675797E-3</v>
      </c>
      <c r="AL19" s="352">
        <v>2.4672655371626024E-4</v>
      </c>
      <c r="AM19" s="353">
        <v>1.0294148477992948</v>
      </c>
      <c r="AN19" s="353">
        <v>0.80175635999999995</v>
      </c>
    </row>
    <row r="20" spans="1:40" s="354" customFormat="1" ht="15" customHeight="1" x14ac:dyDescent="0.15">
      <c r="A20" s="355" t="s">
        <v>341</v>
      </c>
      <c r="B20" s="313" t="s">
        <v>496</v>
      </c>
      <c r="C20" s="351">
        <v>3.1098407590033427E-5</v>
      </c>
      <c r="D20" s="352">
        <v>2.6137369477526374E-5</v>
      </c>
      <c r="E20" s="352">
        <v>2.7416621730763274E-5</v>
      </c>
      <c r="F20" s="352">
        <v>2.4105299128730023E-5</v>
      </c>
      <c r="G20" s="352">
        <v>5.0092871547002287E-5</v>
      </c>
      <c r="H20" s="352">
        <v>3.1535636835355184E-5</v>
      </c>
      <c r="I20" s="352">
        <v>4.2440056505355374E-5</v>
      </c>
      <c r="J20" s="352">
        <v>3.4185058731932592E-5</v>
      </c>
      <c r="K20" s="352">
        <v>5.2114567328312681E-5</v>
      </c>
      <c r="L20" s="352">
        <v>3.0528902642492275E-5</v>
      </c>
      <c r="M20" s="352">
        <v>5.1037971890997971E-5</v>
      </c>
      <c r="N20" s="352">
        <v>2.1928013453599496E-5</v>
      </c>
      <c r="O20" s="352">
        <v>2.4987244462028952E-5</v>
      </c>
      <c r="P20" s="352">
        <v>1.5617391210916935E-4</v>
      </c>
      <c r="Q20" s="352">
        <v>1.4573457059907011E-3</v>
      </c>
      <c r="R20" s="352">
        <v>1.0122510020424451</v>
      </c>
      <c r="S20" s="352">
        <v>5.2408092744896974E-3</v>
      </c>
      <c r="T20" s="352">
        <v>1.2671214572509061E-2</v>
      </c>
      <c r="U20" s="352">
        <v>2.5948959666856065E-4</v>
      </c>
      <c r="V20" s="352">
        <v>1.0355188120483353E-3</v>
      </c>
      <c r="W20" s="352">
        <v>8.913745824576868E-5</v>
      </c>
      <c r="X20" s="352">
        <v>1.2898621433306832E-4</v>
      </c>
      <c r="Y20" s="352">
        <v>5.9166240799069129E-5</v>
      </c>
      <c r="Z20" s="352">
        <v>7.2125636689619583E-5</v>
      </c>
      <c r="AA20" s="352">
        <v>8.8994914436113591E-5</v>
      </c>
      <c r="AB20" s="352">
        <v>1.7702155929703419E-5</v>
      </c>
      <c r="AC20" s="352">
        <v>9.3352702339256316E-5</v>
      </c>
      <c r="AD20" s="352">
        <v>1.6496370382763505E-4</v>
      </c>
      <c r="AE20" s="352">
        <v>1.3157602696085903E-4</v>
      </c>
      <c r="AF20" s="352">
        <v>1.0398041445144528E-4</v>
      </c>
      <c r="AG20" s="352">
        <v>4.0468862062148804E-5</v>
      </c>
      <c r="AH20" s="352">
        <v>7.4746050082319225E-5</v>
      </c>
      <c r="AI20" s="352">
        <v>8.067262868213771E-4</v>
      </c>
      <c r="AJ20" s="352">
        <v>4.1773359040593719E-5</v>
      </c>
      <c r="AK20" s="352">
        <v>1.7575046706693291E-3</v>
      </c>
      <c r="AL20" s="352">
        <v>7.3811342269558387E-5</v>
      </c>
      <c r="AM20" s="353">
        <v>1.0372641779765424</v>
      </c>
      <c r="AN20" s="353">
        <v>0.80786979000000003</v>
      </c>
    </row>
    <row r="21" spans="1:40" s="354" customFormat="1" ht="15" customHeight="1" x14ac:dyDescent="0.15">
      <c r="A21" s="355" t="s">
        <v>342</v>
      </c>
      <c r="B21" s="313" t="s">
        <v>497</v>
      </c>
      <c r="C21" s="351">
        <v>1.4757901600201056E-5</v>
      </c>
      <c r="D21" s="352">
        <v>1.7012106330906881E-5</v>
      </c>
      <c r="E21" s="352">
        <v>1.0584799657381216E-5</v>
      </c>
      <c r="F21" s="352">
        <v>8.1418382577956469E-5</v>
      </c>
      <c r="G21" s="352">
        <v>3.5785290157962182E-5</v>
      </c>
      <c r="H21" s="352">
        <v>1.7209595093013581E-5</v>
      </c>
      <c r="I21" s="352">
        <v>1.7238974994225916E-5</v>
      </c>
      <c r="J21" s="352">
        <v>1.686752513764309E-5</v>
      </c>
      <c r="K21" s="352">
        <v>2.1793866526753685E-5</v>
      </c>
      <c r="L21" s="352">
        <v>1.5186494770395971E-5</v>
      </c>
      <c r="M21" s="352">
        <v>2.5650188077677893E-5</v>
      </c>
      <c r="N21" s="352">
        <v>1.0730687635940783E-5</v>
      </c>
      <c r="O21" s="352">
        <v>1.0576974288077606E-5</v>
      </c>
      <c r="P21" s="352">
        <v>3.0277633036716242E-5</v>
      </c>
      <c r="Q21" s="352">
        <v>6.5047611349586015E-4</v>
      </c>
      <c r="R21" s="352">
        <v>5.8592102119587469E-4</v>
      </c>
      <c r="S21" s="352">
        <v>1.0045239602354283</v>
      </c>
      <c r="T21" s="352">
        <v>6.4523926920616629E-4</v>
      </c>
      <c r="U21" s="352">
        <v>1.2887216441936516E-3</v>
      </c>
      <c r="V21" s="352">
        <v>2.1526520203086352E-4</v>
      </c>
      <c r="W21" s="352">
        <v>2.452338956661713E-4</v>
      </c>
      <c r="X21" s="352">
        <v>6.2659073352124977E-5</v>
      </c>
      <c r="Y21" s="352">
        <v>2.481264380411693E-5</v>
      </c>
      <c r="Z21" s="352">
        <v>3.7378104517100263E-5</v>
      </c>
      <c r="AA21" s="352">
        <v>3.5560798274402979E-5</v>
      </c>
      <c r="AB21" s="352">
        <v>9.8885649611334965E-6</v>
      </c>
      <c r="AC21" s="352">
        <v>4.7825895128877756E-5</v>
      </c>
      <c r="AD21" s="352">
        <v>5.3599022611321459E-5</v>
      </c>
      <c r="AE21" s="352">
        <v>7.6405840873428394E-5</v>
      </c>
      <c r="AF21" s="352">
        <v>4.0622061854497685E-5</v>
      </c>
      <c r="AG21" s="352">
        <v>1.9152044103612729E-5</v>
      </c>
      <c r="AH21" s="352">
        <v>2.705523984387565E-5</v>
      </c>
      <c r="AI21" s="352">
        <v>3.6004143217768781E-4</v>
      </c>
      <c r="AJ21" s="352">
        <v>2.3309769673759758E-5</v>
      </c>
      <c r="AK21" s="352">
        <v>1.7185162078928467E-5</v>
      </c>
      <c r="AL21" s="352">
        <v>7.691174501199022E-5</v>
      </c>
      <c r="AM21" s="353">
        <v>1.0093923151993687</v>
      </c>
      <c r="AN21" s="353">
        <v>0.78616187999999998</v>
      </c>
    </row>
    <row r="22" spans="1:40" s="354" customFormat="1" ht="15" customHeight="1" x14ac:dyDescent="0.15">
      <c r="A22" s="355" t="s">
        <v>343</v>
      </c>
      <c r="B22" s="313" t="s">
        <v>498</v>
      </c>
      <c r="C22" s="351">
        <v>4.8572240548259021E-6</v>
      </c>
      <c r="D22" s="352">
        <v>4.0784846159206814E-6</v>
      </c>
      <c r="E22" s="352">
        <v>8.3663137252728509E-6</v>
      </c>
      <c r="F22" s="352">
        <v>9.6781240975227322E-6</v>
      </c>
      <c r="G22" s="352">
        <v>8.0106631723557192E-6</v>
      </c>
      <c r="H22" s="352">
        <v>5.2480849166274334E-6</v>
      </c>
      <c r="I22" s="352">
        <v>5.1426297638695015E-6</v>
      </c>
      <c r="J22" s="352">
        <v>5.2948558287932694E-6</v>
      </c>
      <c r="K22" s="352">
        <v>9.5731420972488384E-6</v>
      </c>
      <c r="L22" s="352">
        <v>5.2390022353922363E-6</v>
      </c>
      <c r="M22" s="352">
        <v>7.387849261808723E-6</v>
      </c>
      <c r="N22" s="352">
        <v>3.207242002801915E-6</v>
      </c>
      <c r="O22" s="352">
        <v>3.2022837253619134E-6</v>
      </c>
      <c r="P22" s="352">
        <v>7.0621389676349775E-6</v>
      </c>
      <c r="Q22" s="352">
        <v>8.592718183752601E-6</v>
      </c>
      <c r="R22" s="352">
        <v>7.3486446460290039E-6</v>
      </c>
      <c r="S22" s="352">
        <v>6.4230665614746312E-6</v>
      </c>
      <c r="T22" s="352">
        <v>1.0006896104006915</v>
      </c>
      <c r="U22" s="352">
        <v>6.9735761039529573E-4</v>
      </c>
      <c r="V22" s="352">
        <v>5.5299800632118393E-6</v>
      </c>
      <c r="W22" s="352">
        <v>9.72048149779945E-5</v>
      </c>
      <c r="X22" s="352">
        <v>1.7252650044593501E-5</v>
      </c>
      <c r="Y22" s="352">
        <v>7.7469916117555338E-6</v>
      </c>
      <c r="Z22" s="352">
        <v>2.2582368955549006E-5</v>
      </c>
      <c r="AA22" s="352">
        <v>1.5499555892013378E-5</v>
      </c>
      <c r="AB22" s="352">
        <v>4.9497397283930541E-6</v>
      </c>
      <c r="AC22" s="352">
        <v>1.7654477909074725E-5</v>
      </c>
      <c r="AD22" s="352">
        <v>2.1708041740040545E-5</v>
      </c>
      <c r="AE22" s="352">
        <v>5.1630996597636141E-5</v>
      </c>
      <c r="AF22" s="352">
        <v>1.0006467253773708E-5</v>
      </c>
      <c r="AG22" s="352">
        <v>6.1158942820325858E-6</v>
      </c>
      <c r="AH22" s="352">
        <v>1.0844954673477646E-5</v>
      </c>
      <c r="AI22" s="352">
        <v>9.1734122566434066E-5</v>
      </c>
      <c r="AJ22" s="352">
        <v>1.1927106823593534E-5</v>
      </c>
      <c r="AK22" s="352">
        <v>3.9927547442669969E-6</v>
      </c>
      <c r="AL22" s="352">
        <v>1.8467717107222647E-5</v>
      </c>
      <c r="AM22" s="353">
        <v>1.0019105291139141</v>
      </c>
      <c r="AN22" s="353">
        <v>0.78033470999999999</v>
      </c>
    </row>
    <row r="23" spans="1:40" s="354" customFormat="1" ht="15" customHeight="1" x14ac:dyDescent="0.15">
      <c r="A23" s="355" t="s">
        <v>344</v>
      </c>
      <c r="B23" s="313" t="s">
        <v>470</v>
      </c>
      <c r="C23" s="351">
        <v>2.8995383112911336E-4</v>
      </c>
      <c r="D23" s="352">
        <v>2.8833394170891055E-4</v>
      </c>
      <c r="E23" s="352">
        <v>2.2805710393901832E-4</v>
      </c>
      <c r="F23" s="352">
        <v>7.5838216029488472E-3</v>
      </c>
      <c r="G23" s="352">
        <v>5.5366841374804353E-4</v>
      </c>
      <c r="H23" s="352">
        <v>5.5454048018335755E-4</v>
      </c>
      <c r="I23" s="352">
        <v>3.0833839860753133E-4</v>
      </c>
      <c r="J23" s="352">
        <v>2.6135168168206035E-4</v>
      </c>
      <c r="K23" s="352">
        <v>4.0462808637481076E-4</v>
      </c>
      <c r="L23" s="352">
        <v>3.0494022780332733E-4</v>
      </c>
      <c r="M23" s="352">
        <v>4.6412118942321887E-4</v>
      </c>
      <c r="N23" s="352">
        <v>1.8583113331475828E-4</v>
      </c>
      <c r="O23" s="352">
        <v>1.8487396032699401E-4</v>
      </c>
      <c r="P23" s="352">
        <v>2.3927030962845117E-4</v>
      </c>
      <c r="Q23" s="352">
        <v>2.4283106231896452E-4</v>
      </c>
      <c r="R23" s="352">
        <v>2.8633307765639395E-4</v>
      </c>
      <c r="S23" s="352">
        <v>2.6327121130838733E-4</v>
      </c>
      <c r="T23" s="352">
        <v>2.6205857431440654E-4</v>
      </c>
      <c r="U23" s="352">
        <v>1.076844293085341</v>
      </c>
      <c r="V23" s="352">
        <v>3.0399960177343723E-4</v>
      </c>
      <c r="W23" s="352">
        <v>6.655576908878864E-4</v>
      </c>
      <c r="X23" s="352">
        <v>1.1157198289047431E-3</v>
      </c>
      <c r="Y23" s="352">
        <v>4.7396865977503589E-4</v>
      </c>
      <c r="Z23" s="352">
        <v>5.885319865190817E-4</v>
      </c>
      <c r="AA23" s="352">
        <v>6.9142896978472562E-4</v>
      </c>
      <c r="AB23" s="352">
        <v>1.4718521028451819E-4</v>
      </c>
      <c r="AC23" s="352">
        <v>1.6851636991115824E-3</v>
      </c>
      <c r="AD23" s="352">
        <v>9.1262735566330507E-4</v>
      </c>
      <c r="AE23" s="352">
        <v>1.0370862067821381E-3</v>
      </c>
      <c r="AF23" s="352">
        <v>4.1686198281494741E-4</v>
      </c>
      <c r="AG23" s="352">
        <v>3.0891355425669226E-4</v>
      </c>
      <c r="AH23" s="352">
        <v>5.0216018693327829E-4</v>
      </c>
      <c r="AI23" s="352">
        <v>7.2675547049030464E-3</v>
      </c>
      <c r="AJ23" s="352">
        <v>3.6028227147907811E-4</v>
      </c>
      <c r="AK23" s="352">
        <v>1.3486740453742162E-4</v>
      </c>
      <c r="AL23" s="352">
        <v>6.3360319546133304E-4</v>
      </c>
      <c r="AM23" s="356">
        <v>1.1069960298816295</v>
      </c>
      <c r="AN23" s="356">
        <v>0.86218021</v>
      </c>
    </row>
    <row r="24" spans="1:40" s="354" customFormat="1" ht="15" customHeight="1" x14ac:dyDescent="0.15">
      <c r="A24" s="355" t="s">
        <v>345</v>
      </c>
      <c r="B24" s="313" t="s">
        <v>499</v>
      </c>
      <c r="C24" s="351">
        <v>1.9785040249512193E-3</v>
      </c>
      <c r="D24" s="352">
        <v>1.890567319840929E-3</v>
      </c>
      <c r="E24" s="352">
        <v>2.7013907586895952E-3</v>
      </c>
      <c r="F24" s="352">
        <v>5.020387844288726E-3</v>
      </c>
      <c r="G24" s="352">
        <v>2.4859208161862882E-3</v>
      </c>
      <c r="H24" s="352">
        <v>4.464476091167598E-3</v>
      </c>
      <c r="I24" s="352">
        <v>7.4426626132107201E-3</v>
      </c>
      <c r="J24" s="352">
        <v>5.9902618396580256E-3</v>
      </c>
      <c r="K24" s="352">
        <v>6.6131790802106188E-3</v>
      </c>
      <c r="L24" s="352">
        <v>8.884274712832608E-4</v>
      </c>
      <c r="M24" s="352">
        <v>3.4067593493404169E-3</v>
      </c>
      <c r="N24" s="352">
        <v>2.2832322254236273E-3</v>
      </c>
      <c r="O24" s="352">
        <v>2.7240892470603724E-3</v>
      </c>
      <c r="P24" s="352">
        <v>1.754844081246681E-3</v>
      </c>
      <c r="Q24" s="352">
        <v>5.0925094657036443E-3</v>
      </c>
      <c r="R24" s="352">
        <v>4.3626091216416359E-3</v>
      </c>
      <c r="S24" s="352">
        <v>7.4339056098292333E-3</v>
      </c>
      <c r="T24" s="352">
        <v>1.0710298497724181E-2</v>
      </c>
      <c r="U24" s="352">
        <v>7.7104703476624454E-3</v>
      </c>
      <c r="V24" s="352">
        <v>1.0384017859957975</v>
      </c>
      <c r="W24" s="352">
        <v>3.8965666329724194E-3</v>
      </c>
      <c r="X24" s="352">
        <v>4.5318566724799588E-3</v>
      </c>
      <c r="Y24" s="352">
        <v>4.3381910433167746E-3</v>
      </c>
      <c r="Z24" s="352">
        <v>3.2337186505109246E-3</v>
      </c>
      <c r="AA24" s="352">
        <v>4.6089569697285388E-3</v>
      </c>
      <c r="AB24" s="352">
        <v>5.2558063152385664E-4</v>
      </c>
      <c r="AC24" s="352">
        <v>1.9309422506697139E-3</v>
      </c>
      <c r="AD24" s="352">
        <v>4.8907111696580149E-3</v>
      </c>
      <c r="AE24" s="352">
        <v>2.8264547945172566E-3</v>
      </c>
      <c r="AF24" s="352">
        <v>3.8855807198751951E-3</v>
      </c>
      <c r="AG24" s="352">
        <v>1.7373166627201058E-3</v>
      </c>
      <c r="AH24" s="352">
        <v>1.0791901778820227E-2</v>
      </c>
      <c r="AI24" s="352">
        <v>5.0497752378963461E-3</v>
      </c>
      <c r="AJ24" s="352">
        <v>2.8273659070853423E-3</v>
      </c>
      <c r="AK24" s="352">
        <v>3.6823814056997223E-2</v>
      </c>
      <c r="AL24" s="352">
        <v>2.4285489730240537E-3</v>
      </c>
      <c r="AM24" s="353">
        <v>1.2176835639527126</v>
      </c>
      <c r="AN24" s="353">
        <v>0.94838882999999996</v>
      </c>
    </row>
    <row r="25" spans="1:40" s="354" customFormat="1" ht="15" customHeight="1" x14ac:dyDescent="0.15">
      <c r="A25" s="355" t="s">
        <v>346</v>
      </c>
      <c r="B25" s="313" t="s">
        <v>472</v>
      </c>
      <c r="C25" s="351">
        <v>3.9731419317605553E-3</v>
      </c>
      <c r="D25" s="352">
        <v>2.9095370601543444E-3</v>
      </c>
      <c r="E25" s="352">
        <v>1.758777544710294E-3</v>
      </c>
      <c r="F25" s="352">
        <v>1.1685698352444343E-3</v>
      </c>
      <c r="G25" s="352">
        <v>5.5336675283984733E-3</v>
      </c>
      <c r="H25" s="352">
        <v>1.8821258814299166E-3</v>
      </c>
      <c r="I25" s="352">
        <v>3.4065911662911133E-3</v>
      </c>
      <c r="J25" s="352">
        <v>4.6921784996268685E-3</v>
      </c>
      <c r="K25" s="352">
        <v>3.0943028288829273E-3</v>
      </c>
      <c r="L25" s="352">
        <v>4.8529168671588236E-3</v>
      </c>
      <c r="M25" s="352">
        <v>7.715316467388671E-3</v>
      </c>
      <c r="N25" s="352">
        <v>5.7401581301160199E-3</v>
      </c>
      <c r="O25" s="352">
        <v>3.8201103902550768E-3</v>
      </c>
      <c r="P25" s="352">
        <v>4.055086004606424E-3</v>
      </c>
      <c r="Q25" s="352">
        <v>2.2046266904446232E-3</v>
      </c>
      <c r="R25" s="352">
        <v>4.8727638404608758E-3</v>
      </c>
      <c r="S25" s="352">
        <v>2.7805695480002668E-3</v>
      </c>
      <c r="T25" s="352">
        <v>2.8585315324155826E-3</v>
      </c>
      <c r="U25" s="352">
        <v>8.0348708099070023E-4</v>
      </c>
      <c r="V25" s="352">
        <v>3.3107401418175789E-3</v>
      </c>
      <c r="W25" s="352">
        <v>1.0015601673459011</v>
      </c>
      <c r="X25" s="352">
        <v>2.0793340492269267E-2</v>
      </c>
      <c r="Y25" s="352">
        <v>4.8073851342186865E-3</v>
      </c>
      <c r="Z25" s="352">
        <v>4.5608249487682929E-3</v>
      </c>
      <c r="AA25" s="352">
        <v>3.7814698322785572E-3</v>
      </c>
      <c r="AB25" s="352">
        <v>1.0548033011741873E-2</v>
      </c>
      <c r="AC25" s="352">
        <v>8.2468704145071871E-3</v>
      </c>
      <c r="AD25" s="352">
        <v>4.6967270496593994E-3</v>
      </c>
      <c r="AE25" s="352">
        <v>1.1686638081226023E-2</v>
      </c>
      <c r="AF25" s="352">
        <v>5.9884158075924942E-3</v>
      </c>
      <c r="AG25" s="352">
        <v>3.0939746859909561E-3</v>
      </c>
      <c r="AH25" s="352">
        <v>2.6676693538010211E-3</v>
      </c>
      <c r="AI25" s="352">
        <v>2.0433305191449604E-3</v>
      </c>
      <c r="AJ25" s="352">
        <v>3.8594595302032342E-3</v>
      </c>
      <c r="AK25" s="352">
        <v>1.3685415962231763E-3</v>
      </c>
      <c r="AL25" s="352">
        <v>4.3066894140462095E-3</v>
      </c>
      <c r="AM25" s="356">
        <v>1.165442736187726</v>
      </c>
      <c r="AN25" s="356">
        <v>0.90770123000000003</v>
      </c>
    </row>
    <row r="26" spans="1:40" s="354" customFormat="1" ht="15" customHeight="1" x14ac:dyDescent="0.15">
      <c r="A26" s="355" t="s">
        <v>347</v>
      </c>
      <c r="B26" s="313" t="s">
        <v>523</v>
      </c>
      <c r="C26" s="351">
        <v>1.2734922380460747E-2</v>
      </c>
      <c r="D26" s="352">
        <v>1.3382811740898413E-2</v>
      </c>
      <c r="E26" s="352">
        <v>5.0929121614847256E-3</v>
      </c>
      <c r="F26" s="352">
        <v>4.872181925758147E-3</v>
      </c>
      <c r="G26" s="352">
        <v>2.8444046391035857E-2</v>
      </c>
      <c r="H26" s="352">
        <v>1.3863183796955333E-2</v>
      </c>
      <c r="I26" s="352">
        <v>2.1724541322138614E-2</v>
      </c>
      <c r="J26" s="352">
        <v>4.3536985651282639E-2</v>
      </c>
      <c r="K26" s="352">
        <v>2.8493020313753392E-2</v>
      </c>
      <c r="L26" s="352">
        <v>2.0303517409198713E-2</v>
      </c>
      <c r="M26" s="352">
        <v>5.9945060241398264E-2</v>
      </c>
      <c r="N26" s="352">
        <v>5.8404495667768813E-2</v>
      </c>
      <c r="O26" s="352">
        <v>3.7802899014215435E-2</v>
      </c>
      <c r="P26" s="352">
        <v>2.0722909248648322E-2</v>
      </c>
      <c r="Q26" s="352">
        <v>1.1828537863980743E-2</v>
      </c>
      <c r="R26" s="352">
        <v>2.3649095725381153E-2</v>
      </c>
      <c r="S26" s="352">
        <v>8.6931716869425926E-3</v>
      </c>
      <c r="T26" s="352">
        <v>6.9518586348629556E-3</v>
      </c>
      <c r="U26" s="352">
        <v>8.2664240522806777E-3</v>
      </c>
      <c r="V26" s="352">
        <v>2.0332933587379268E-2</v>
      </c>
      <c r="W26" s="352">
        <v>6.8438725447188715E-3</v>
      </c>
      <c r="X26" s="352">
        <v>1.1147626497930767</v>
      </c>
      <c r="Y26" s="352">
        <v>6.7097217881507229E-2</v>
      </c>
      <c r="Z26" s="352">
        <v>2.4782794019014096E-2</v>
      </c>
      <c r="AA26" s="352">
        <v>7.4344566928143379E-3</v>
      </c>
      <c r="AB26" s="352">
        <v>3.1276817836078824E-3</v>
      </c>
      <c r="AC26" s="352">
        <v>1.235647453578304E-2</v>
      </c>
      <c r="AD26" s="352">
        <v>1.1270976160620805E-2</v>
      </c>
      <c r="AE26" s="352">
        <v>1.5155412977474539E-2</v>
      </c>
      <c r="AF26" s="352">
        <v>2.605994902490583E-2</v>
      </c>
      <c r="AG26" s="352">
        <v>1.4815987680311204E-2</v>
      </c>
      <c r="AH26" s="352">
        <v>7.3521226670686529E-3</v>
      </c>
      <c r="AI26" s="352">
        <v>6.1906901636163908E-3</v>
      </c>
      <c r="AJ26" s="352">
        <v>3.7914443120234745E-2</v>
      </c>
      <c r="AK26" s="352">
        <v>9.4226419514714527E-3</v>
      </c>
      <c r="AL26" s="352">
        <v>1.1486771232971187E-2</v>
      </c>
      <c r="AM26" s="353">
        <v>1.8251196510450221</v>
      </c>
      <c r="AN26" s="353">
        <v>1.42148842</v>
      </c>
    </row>
    <row r="27" spans="1:40" s="354" customFormat="1" ht="15" customHeight="1" x14ac:dyDescent="0.15">
      <c r="A27" s="355" t="s">
        <v>348</v>
      </c>
      <c r="B27" s="313" t="s">
        <v>500</v>
      </c>
      <c r="C27" s="351">
        <v>7.1807008553676638E-4</v>
      </c>
      <c r="D27" s="352">
        <v>1.1837815909733391E-3</v>
      </c>
      <c r="E27" s="352">
        <v>3.9497260353105559E-4</v>
      </c>
      <c r="F27" s="352">
        <v>3.8906061678422546E-4</v>
      </c>
      <c r="G27" s="352">
        <v>2.2440962883029788E-3</v>
      </c>
      <c r="H27" s="352">
        <v>1.4054068658647515E-3</v>
      </c>
      <c r="I27" s="352">
        <v>7.4615356423209805E-4</v>
      </c>
      <c r="J27" s="352">
        <v>1.4020104579304249E-3</v>
      </c>
      <c r="K27" s="352">
        <v>2.8261780801960507E-3</v>
      </c>
      <c r="L27" s="352">
        <v>6.6464992767947264E-4</v>
      </c>
      <c r="M27" s="352">
        <v>3.1130660372045071E-3</v>
      </c>
      <c r="N27" s="352">
        <v>1.1864685480005787E-3</v>
      </c>
      <c r="O27" s="352">
        <v>8.6188122708993735E-4</v>
      </c>
      <c r="P27" s="352">
        <v>5.8915872039524227E-4</v>
      </c>
      <c r="Q27" s="352">
        <v>4.7321986459651893E-4</v>
      </c>
      <c r="R27" s="352">
        <v>9.3580541795312334E-4</v>
      </c>
      <c r="S27" s="352">
        <v>5.5631539214097295E-4</v>
      </c>
      <c r="T27" s="352">
        <v>3.7466153512338916E-4</v>
      </c>
      <c r="U27" s="352">
        <v>2.9935836121847787E-4</v>
      </c>
      <c r="V27" s="352">
        <v>6.5075201177414675E-4</v>
      </c>
      <c r="W27" s="352">
        <v>2.5392554522737434E-3</v>
      </c>
      <c r="X27" s="352">
        <v>1.8655487683403121E-2</v>
      </c>
      <c r="Y27" s="352">
        <v>1.0016114025220273</v>
      </c>
      <c r="Z27" s="352">
        <v>1.6843230727657307E-3</v>
      </c>
      <c r="AA27" s="352">
        <v>2.2423040543295848E-3</v>
      </c>
      <c r="AB27" s="352">
        <v>2.4036433272481246E-4</v>
      </c>
      <c r="AC27" s="352">
        <v>2.4748962792073685E-3</v>
      </c>
      <c r="AD27" s="352">
        <v>3.9268197784595223E-3</v>
      </c>
      <c r="AE27" s="352">
        <v>1.8317554437477502E-2</v>
      </c>
      <c r="AF27" s="352">
        <v>3.5946374366645339E-3</v>
      </c>
      <c r="AG27" s="352">
        <v>2.5155412967181119E-3</v>
      </c>
      <c r="AH27" s="352">
        <v>5.6912474389939267E-4</v>
      </c>
      <c r="AI27" s="352">
        <v>6.2697687325549061E-4</v>
      </c>
      <c r="AJ27" s="352">
        <v>1.2150440587980744E-2</v>
      </c>
      <c r="AK27" s="352">
        <v>4.4744962554511835E-4</v>
      </c>
      <c r="AL27" s="352">
        <v>1.4813666246734497E-2</v>
      </c>
      <c r="AM27" s="356">
        <v>1.1074253116199941</v>
      </c>
      <c r="AN27" s="356">
        <v>0.86251454999999999</v>
      </c>
    </row>
    <row r="28" spans="1:40" s="354" customFormat="1" ht="15" customHeight="1" x14ac:dyDescent="0.15">
      <c r="A28" s="355" t="s">
        <v>349</v>
      </c>
      <c r="B28" s="313" t="s">
        <v>473</v>
      </c>
      <c r="C28" s="351">
        <v>4.5521663457681986E-2</v>
      </c>
      <c r="D28" s="352">
        <v>4.4795837214778735E-2</v>
      </c>
      <c r="E28" s="352">
        <v>1.2049110863836263E-2</v>
      </c>
      <c r="F28" s="352">
        <v>3.1783749571118979E-2</v>
      </c>
      <c r="G28" s="352">
        <v>1.9080259368145447E-2</v>
      </c>
      <c r="H28" s="352">
        <v>4.8349326159669727E-2</v>
      </c>
      <c r="I28" s="352">
        <v>4.7661164103369361E-2</v>
      </c>
      <c r="J28" s="352">
        <v>4.0990588886807719E-2</v>
      </c>
      <c r="K28" s="352">
        <v>2.5474829542734355E-2</v>
      </c>
      <c r="L28" s="352">
        <v>3.3517725215752699E-2</v>
      </c>
      <c r="M28" s="352">
        <v>2.1146842798444792E-2</v>
      </c>
      <c r="N28" s="352">
        <v>1.5899350535926303E-2</v>
      </c>
      <c r="O28" s="352">
        <v>2.614411684247912E-2</v>
      </c>
      <c r="P28" s="352">
        <v>2.7459804008549686E-2</v>
      </c>
      <c r="Q28" s="352">
        <v>2.5202851313706909E-2</v>
      </c>
      <c r="R28" s="352">
        <v>2.357996214169096E-2</v>
      </c>
      <c r="S28" s="352">
        <v>3.1162525644658604E-2</v>
      </c>
      <c r="T28" s="352">
        <v>2.7202393694973553E-2</v>
      </c>
      <c r="U28" s="352">
        <v>1.7151324628532281E-2</v>
      </c>
      <c r="V28" s="352">
        <v>5.0213450914645963E-2</v>
      </c>
      <c r="W28" s="352">
        <v>3.1555354782936564E-2</v>
      </c>
      <c r="X28" s="352">
        <v>1.1928679048228322E-2</v>
      </c>
      <c r="Y28" s="352">
        <v>1.2605927309169533E-2</v>
      </c>
      <c r="Z28" s="352">
        <v>1.0098084283267483</v>
      </c>
      <c r="AA28" s="352">
        <v>6.8912558457339427E-3</v>
      </c>
      <c r="AB28" s="352">
        <v>1.7667536305374864E-3</v>
      </c>
      <c r="AC28" s="352">
        <v>2.4208447916236338E-2</v>
      </c>
      <c r="AD28" s="352">
        <v>1.1765946784600268E-2</v>
      </c>
      <c r="AE28" s="352">
        <v>9.1263053685965295E-3</v>
      </c>
      <c r="AF28" s="352">
        <v>1.1807107976665555E-2</v>
      </c>
      <c r="AG28" s="352">
        <v>3.2241213241903433E-2</v>
      </c>
      <c r="AH28" s="352">
        <v>2.5524551262544035E-2</v>
      </c>
      <c r="AI28" s="352">
        <v>1.767483972089471E-2</v>
      </c>
      <c r="AJ28" s="352">
        <v>4.4395612726675956E-2</v>
      </c>
      <c r="AK28" s="352">
        <v>0.13994690219983805</v>
      </c>
      <c r="AL28" s="352">
        <v>1.1530854358661247E-2</v>
      </c>
      <c r="AM28" s="356">
        <v>2.0171650574074738</v>
      </c>
      <c r="AN28" s="356">
        <v>1.57106236</v>
      </c>
    </row>
    <row r="29" spans="1:40" s="354" customFormat="1" ht="15" customHeight="1" x14ac:dyDescent="0.15">
      <c r="A29" s="355" t="s">
        <v>350</v>
      </c>
      <c r="B29" s="313" t="s">
        <v>474</v>
      </c>
      <c r="C29" s="351">
        <v>8.2987014670658533E-3</v>
      </c>
      <c r="D29" s="352">
        <v>6.5338764596547328E-3</v>
      </c>
      <c r="E29" s="352">
        <v>9.0537836684189341E-3</v>
      </c>
      <c r="F29" s="352">
        <v>9.1814526396010489E-3</v>
      </c>
      <c r="G29" s="352">
        <v>4.0810007743343535E-2</v>
      </c>
      <c r="H29" s="352">
        <v>6.5589797735258462E-3</v>
      </c>
      <c r="I29" s="352">
        <v>1.6156604290299737E-2</v>
      </c>
      <c r="J29" s="352">
        <v>1.0585514372830977E-2</v>
      </c>
      <c r="K29" s="352">
        <v>8.2276871193254723E-3</v>
      </c>
      <c r="L29" s="352">
        <v>5.4562371475634962E-3</v>
      </c>
      <c r="M29" s="352">
        <v>1.3377741040063264E-2</v>
      </c>
      <c r="N29" s="352">
        <v>6.5918840686386825E-3</v>
      </c>
      <c r="O29" s="352">
        <v>6.8036444035451055E-3</v>
      </c>
      <c r="P29" s="352">
        <v>1.0484367316059926E-2</v>
      </c>
      <c r="Q29" s="352">
        <v>8.3080344109670752E-3</v>
      </c>
      <c r="R29" s="352">
        <v>6.9005486893143628E-3</v>
      </c>
      <c r="S29" s="352">
        <v>6.3466252934486246E-3</v>
      </c>
      <c r="T29" s="352">
        <v>9.6716212813837115E-3</v>
      </c>
      <c r="U29" s="352">
        <v>4.5027314087253151E-3</v>
      </c>
      <c r="V29" s="352">
        <v>1.0202537694787234E-2</v>
      </c>
      <c r="W29" s="352">
        <v>1.4354349141233305E-2</v>
      </c>
      <c r="X29" s="352">
        <v>2.4012228053270454E-2</v>
      </c>
      <c r="Y29" s="352">
        <v>3.2297874295341943E-2</v>
      </c>
      <c r="Z29" s="352">
        <v>1.7562492582466713E-2</v>
      </c>
      <c r="AA29" s="352">
        <v>1.0318334257759749</v>
      </c>
      <c r="AB29" s="352">
        <v>6.3353620501340094E-2</v>
      </c>
      <c r="AC29" s="352">
        <v>2.0406237910305033E-2</v>
      </c>
      <c r="AD29" s="352">
        <v>9.6200598132094306E-3</v>
      </c>
      <c r="AE29" s="352">
        <v>1.8815895790116395E-2</v>
      </c>
      <c r="AF29" s="352">
        <v>1.0069386915306651E-2</v>
      </c>
      <c r="AG29" s="352">
        <v>9.5650408906704718E-3</v>
      </c>
      <c r="AH29" s="352">
        <v>2.377226074314338E-2</v>
      </c>
      <c r="AI29" s="352">
        <v>1.1366673290717437E-2</v>
      </c>
      <c r="AJ29" s="352">
        <v>1.1228660037324477E-2</v>
      </c>
      <c r="AK29" s="352">
        <v>4.1513948608805354E-3</v>
      </c>
      <c r="AL29" s="352">
        <v>1.1665972051822248E-2</v>
      </c>
      <c r="AM29" s="353">
        <v>1.5181281529416859</v>
      </c>
      <c r="AN29" s="353">
        <v>1.1823891099999999</v>
      </c>
    </row>
    <row r="30" spans="1:40" s="354" customFormat="1" ht="15" customHeight="1" x14ac:dyDescent="0.15">
      <c r="A30" s="355" t="s">
        <v>351</v>
      </c>
      <c r="B30" s="313" t="s">
        <v>475</v>
      </c>
      <c r="C30" s="351">
        <v>4.2489622052932436E-3</v>
      </c>
      <c r="D30" s="352">
        <v>3.0513539192725792E-3</v>
      </c>
      <c r="E30" s="352">
        <v>2.2859783424034677E-3</v>
      </c>
      <c r="F30" s="352">
        <v>2.5911491684423929E-3</v>
      </c>
      <c r="G30" s="352">
        <v>1.0370719461943696E-2</v>
      </c>
      <c r="H30" s="352">
        <v>5.1279238579695517E-3</v>
      </c>
      <c r="I30" s="352">
        <v>5.960648345546782E-3</v>
      </c>
      <c r="J30" s="352">
        <v>4.5434881129211291E-3</v>
      </c>
      <c r="K30" s="352">
        <v>4.9209714519580158E-3</v>
      </c>
      <c r="L30" s="352">
        <v>4.0386747569107241E-3</v>
      </c>
      <c r="M30" s="352">
        <v>6.4744012635009306E-3</v>
      </c>
      <c r="N30" s="352">
        <v>3.8961999967886897E-3</v>
      </c>
      <c r="O30" s="352">
        <v>2.7427175489534899E-3</v>
      </c>
      <c r="P30" s="352">
        <v>6.4411024148681205E-3</v>
      </c>
      <c r="Q30" s="352">
        <v>4.0627670165416414E-3</v>
      </c>
      <c r="R30" s="352">
        <v>3.1044800427772147E-3</v>
      </c>
      <c r="S30" s="352">
        <v>4.3737943366092373E-3</v>
      </c>
      <c r="T30" s="352">
        <v>4.5361343503345529E-3</v>
      </c>
      <c r="U30" s="352">
        <v>1.8459892381917542E-3</v>
      </c>
      <c r="V30" s="352">
        <v>5.1751246484512117E-3</v>
      </c>
      <c r="W30" s="352">
        <v>5.9109431598251879E-3</v>
      </c>
      <c r="X30" s="352">
        <v>1.0907621184283334E-2</v>
      </c>
      <c r="Y30" s="352">
        <v>4.6089191841452888E-3</v>
      </c>
      <c r="Z30" s="352">
        <v>2.3614703786026488E-2</v>
      </c>
      <c r="AA30" s="352">
        <v>1.3717154615527997E-2</v>
      </c>
      <c r="AB30" s="352">
        <v>1.0133356843180765</v>
      </c>
      <c r="AC30" s="352">
        <v>1.8412855362376107E-2</v>
      </c>
      <c r="AD30" s="352">
        <v>1.8966055953695587E-2</v>
      </c>
      <c r="AE30" s="352">
        <v>3.1579031106652336E-3</v>
      </c>
      <c r="AF30" s="352">
        <v>6.9901031411069023E-3</v>
      </c>
      <c r="AG30" s="352">
        <v>1.5937555196221549E-2</v>
      </c>
      <c r="AH30" s="352">
        <v>1.6962711105602532E-2</v>
      </c>
      <c r="AI30" s="352">
        <v>9.0768928776044523E-3</v>
      </c>
      <c r="AJ30" s="352">
        <v>1.4458858471532384E-2</v>
      </c>
      <c r="AK30" s="352">
        <v>4.0201438786528062E-3</v>
      </c>
      <c r="AL30" s="352">
        <v>3.156012280992293E-2</v>
      </c>
      <c r="AM30" s="353">
        <v>1.3014308086349435</v>
      </c>
      <c r="AN30" s="353">
        <v>1.0136151</v>
      </c>
    </row>
    <row r="31" spans="1:40" s="354" customFormat="1" ht="15" customHeight="1" x14ac:dyDescent="0.15">
      <c r="A31" s="355" t="s">
        <v>352</v>
      </c>
      <c r="B31" s="313" t="s">
        <v>501</v>
      </c>
      <c r="C31" s="351">
        <v>4.8396746366207985E-2</v>
      </c>
      <c r="D31" s="352">
        <v>7.3037034646705953E-2</v>
      </c>
      <c r="E31" s="352">
        <v>5.3419308300741944E-2</v>
      </c>
      <c r="F31" s="352">
        <v>3.5993723751682326E-2</v>
      </c>
      <c r="G31" s="352">
        <v>0.19542604259518107</v>
      </c>
      <c r="H31" s="352">
        <v>4.5764163559306438E-2</v>
      </c>
      <c r="I31" s="352">
        <v>2.2675395949695795E-2</v>
      </c>
      <c r="J31" s="352">
        <v>4.0290552216297987E-2</v>
      </c>
      <c r="K31" s="352">
        <v>2.3582581603505372E-2</v>
      </c>
      <c r="L31" s="352">
        <v>5.9032184234164266E-2</v>
      </c>
      <c r="M31" s="352">
        <v>7.2229763480609249E-2</v>
      </c>
      <c r="N31" s="352">
        <v>2.3955771922469875E-2</v>
      </c>
      <c r="O31" s="352">
        <v>2.4012080833127884E-2</v>
      </c>
      <c r="P31" s="352">
        <v>2.5782067555487835E-2</v>
      </c>
      <c r="Q31" s="352">
        <v>1.8163571197340335E-2</v>
      </c>
      <c r="R31" s="352">
        <v>1.5957120827062275E-2</v>
      </c>
      <c r="S31" s="352">
        <v>1.6316337776564264E-2</v>
      </c>
      <c r="T31" s="352">
        <v>1.7047184222831375E-2</v>
      </c>
      <c r="U31" s="352">
        <v>1.6848963414239769E-2</v>
      </c>
      <c r="V31" s="352">
        <v>4.5658576388807666E-2</v>
      </c>
      <c r="W31" s="352">
        <v>4.1532513886483179E-2</v>
      </c>
      <c r="X31" s="352">
        <v>3.002104975868769E-2</v>
      </c>
      <c r="Y31" s="352">
        <v>4.7816271461122939E-2</v>
      </c>
      <c r="Z31" s="352">
        <v>4.0188933690293971E-2</v>
      </c>
      <c r="AA31" s="352">
        <v>2.8867450344991333E-2</v>
      </c>
      <c r="AB31" s="352">
        <v>4.1073897588918083E-3</v>
      </c>
      <c r="AC31" s="352">
        <v>1.0587368954072054</v>
      </c>
      <c r="AD31" s="352">
        <v>2.9302460093596622E-2</v>
      </c>
      <c r="AE31" s="352">
        <v>2.8211435535262692E-2</v>
      </c>
      <c r="AF31" s="352">
        <v>2.1633058588084425E-2</v>
      </c>
      <c r="AG31" s="352">
        <v>1.6141863174809826E-2</v>
      </c>
      <c r="AH31" s="352">
        <v>3.4503337941396157E-2</v>
      </c>
      <c r="AI31" s="352">
        <v>1.6978798242011865E-2</v>
      </c>
      <c r="AJ31" s="352">
        <v>3.9867081637722096E-2</v>
      </c>
      <c r="AK31" s="352">
        <v>2.0343740088817282E-2</v>
      </c>
      <c r="AL31" s="352">
        <v>7.3742807167933758E-2</v>
      </c>
      <c r="AM31" s="353">
        <v>2.4055842576193411</v>
      </c>
      <c r="AN31" s="353">
        <v>1.8735813699999999</v>
      </c>
    </row>
    <row r="32" spans="1:40" s="354" customFormat="1" ht="15" customHeight="1" x14ac:dyDescent="0.15">
      <c r="A32" s="355" t="s">
        <v>353</v>
      </c>
      <c r="B32" s="313" t="s">
        <v>502</v>
      </c>
      <c r="C32" s="351">
        <v>6.4959514576531383E-3</v>
      </c>
      <c r="D32" s="352">
        <v>6.2959342413175471E-3</v>
      </c>
      <c r="E32" s="352">
        <v>3.6478389629436944E-3</v>
      </c>
      <c r="F32" s="352">
        <v>7.1247269214928105E-3</v>
      </c>
      <c r="G32" s="352">
        <v>1.0670039456045933E-2</v>
      </c>
      <c r="H32" s="352">
        <v>6.8707625537711772E-3</v>
      </c>
      <c r="I32" s="352">
        <v>8.5414639143691351E-3</v>
      </c>
      <c r="J32" s="352">
        <v>8.3835966981368037E-3</v>
      </c>
      <c r="K32" s="352">
        <v>2.1714974223299644E-2</v>
      </c>
      <c r="L32" s="352">
        <v>6.4028309363390289E-3</v>
      </c>
      <c r="M32" s="352">
        <v>9.1434763557282812E-3</v>
      </c>
      <c r="N32" s="352">
        <v>5.754259901166325E-3</v>
      </c>
      <c r="O32" s="352">
        <v>6.1471021760802266E-3</v>
      </c>
      <c r="P32" s="352">
        <v>7.8368288218482463E-3</v>
      </c>
      <c r="Q32" s="352">
        <v>9.8971812407480184E-3</v>
      </c>
      <c r="R32" s="352">
        <v>1.0144729799952948E-2</v>
      </c>
      <c r="S32" s="352">
        <v>1.3037333022199475E-2</v>
      </c>
      <c r="T32" s="352">
        <v>1.6895868989618135E-2</v>
      </c>
      <c r="U32" s="352">
        <v>3.8483997854092968E-3</v>
      </c>
      <c r="V32" s="352">
        <v>8.2583632976857575E-3</v>
      </c>
      <c r="W32" s="352">
        <v>1.2136314690366384E-2</v>
      </c>
      <c r="X32" s="352">
        <v>2.9035915506567315E-2</v>
      </c>
      <c r="Y32" s="352">
        <v>1.3485640319908192E-2</v>
      </c>
      <c r="Z32" s="352">
        <v>3.2057023931615594E-2</v>
      </c>
      <c r="AA32" s="352">
        <v>4.8469770249101429E-2</v>
      </c>
      <c r="AB32" s="352">
        <v>5.1997526930431543E-3</v>
      </c>
      <c r="AC32" s="352">
        <v>1.3028216796553343E-2</v>
      </c>
      <c r="AD32" s="352">
        <v>1.1414515583566172</v>
      </c>
      <c r="AE32" s="352">
        <v>2.611470560512872E-2</v>
      </c>
      <c r="AF32" s="352">
        <v>2.0396578662243262E-2</v>
      </c>
      <c r="AG32" s="352">
        <v>1.307377797832918E-2</v>
      </c>
      <c r="AH32" s="352">
        <v>5.4664405162930613E-2</v>
      </c>
      <c r="AI32" s="352">
        <v>3.2742676514643514E-2</v>
      </c>
      <c r="AJ32" s="352">
        <v>1.9829478855439849E-2</v>
      </c>
      <c r="AK32" s="352">
        <v>5.7012100102379077E-3</v>
      </c>
      <c r="AL32" s="352">
        <v>5.9902074484844213E-2</v>
      </c>
      <c r="AM32" s="353">
        <v>1.7044007625733755</v>
      </c>
      <c r="AN32" s="353">
        <v>1.32746692</v>
      </c>
    </row>
    <row r="33" spans="1:40" s="354" customFormat="1" ht="15" customHeight="1" x14ac:dyDescent="0.15">
      <c r="A33" s="355" t="s">
        <v>354</v>
      </c>
      <c r="B33" s="313" t="s">
        <v>478</v>
      </c>
      <c r="C33" s="351">
        <v>1.5837711913536485E-3</v>
      </c>
      <c r="D33" s="352">
        <v>6.2050584090782659E-4</v>
      </c>
      <c r="E33" s="352">
        <v>1.3320764433128543E-3</v>
      </c>
      <c r="F33" s="352">
        <v>2.4212794555414346E-3</v>
      </c>
      <c r="G33" s="352">
        <v>3.7890892223645949E-3</v>
      </c>
      <c r="H33" s="352">
        <v>1.8338474637436787E-3</v>
      </c>
      <c r="I33" s="352">
        <v>1.0798855871280257E-3</v>
      </c>
      <c r="J33" s="352">
        <v>1.6681744457979098E-3</v>
      </c>
      <c r="K33" s="352">
        <v>7.8174780727311485E-4</v>
      </c>
      <c r="L33" s="352">
        <v>1.5898876465586056E-3</v>
      </c>
      <c r="M33" s="352">
        <v>2.6743464259736298E-3</v>
      </c>
      <c r="N33" s="352">
        <v>1.7965835885469866E-3</v>
      </c>
      <c r="O33" s="352">
        <v>1.1407706486514008E-3</v>
      </c>
      <c r="P33" s="352">
        <v>1.0224215194880257E-3</v>
      </c>
      <c r="Q33" s="352">
        <v>1.4824701186163761E-3</v>
      </c>
      <c r="R33" s="352">
        <v>3.8352973012174222E-4</v>
      </c>
      <c r="S33" s="352">
        <v>7.2307772950377686E-4</v>
      </c>
      <c r="T33" s="352">
        <v>5.0103451234387569E-4</v>
      </c>
      <c r="U33" s="352">
        <v>3.9432938306912483E-4</v>
      </c>
      <c r="V33" s="352">
        <v>7.5751754533797343E-4</v>
      </c>
      <c r="W33" s="352">
        <v>2.9976292393428484E-3</v>
      </c>
      <c r="X33" s="352">
        <v>2.4370128323372899E-3</v>
      </c>
      <c r="Y33" s="352">
        <v>5.1706344243072286E-3</v>
      </c>
      <c r="Z33" s="352">
        <v>2.2192175732567965E-3</v>
      </c>
      <c r="AA33" s="352">
        <v>1.7612969965701134E-3</v>
      </c>
      <c r="AB33" s="352">
        <v>3.0795005046665736E-4</v>
      </c>
      <c r="AC33" s="352">
        <v>2.4452091372438502E-3</v>
      </c>
      <c r="AD33" s="352">
        <v>1.2207246170503627E-3</v>
      </c>
      <c r="AE33" s="352">
        <v>1.0005876351098135</v>
      </c>
      <c r="AF33" s="352">
        <v>2.8828603644353427E-3</v>
      </c>
      <c r="AG33" s="352">
        <v>1.2408472443556468E-3</v>
      </c>
      <c r="AH33" s="352">
        <v>1.4513336176353369E-3</v>
      </c>
      <c r="AI33" s="352">
        <v>1.2496339710420608E-3</v>
      </c>
      <c r="AJ33" s="352">
        <v>1.2584827798996915E-3</v>
      </c>
      <c r="AK33" s="352">
        <v>6.7633276373642206E-4</v>
      </c>
      <c r="AL33" s="352">
        <v>0.25900439420649723</v>
      </c>
      <c r="AM33" s="356">
        <v>1.3144875412336252</v>
      </c>
      <c r="AN33" s="356">
        <v>1.02378429</v>
      </c>
    </row>
    <row r="34" spans="1:40" s="354" customFormat="1" ht="15" customHeight="1" x14ac:dyDescent="0.15">
      <c r="A34" s="355" t="s">
        <v>355</v>
      </c>
      <c r="B34" s="313" t="s">
        <v>479</v>
      </c>
      <c r="C34" s="351">
        <v>1.3195282565924701E-4</v>
      </c>
      <c r="D34" s="352">
        <v>1.3718810917995834E-4</v>
      </c>
      <c r="E34" s="352">
        <v>2.5599157031359497E-4</v>
      </c>
      <c r="F34" s="352">
        <v>8.4409743180661526E-5</v>
      </c>
      <c r="G34" s="352">
        <v>5.6160938353167617E-4</v>
      </c>
      <c r="H34" s="352">
        <v>3.2559865820038121E-4</v>
      </c>
      <c r="I34" s="352">
        <v>1.2397264666720744E-4</v>
      </c>
      <c r="J34" s="352">
        <v>3.0022490560294683E-4</v>
      </c>
      <c r="K34" s="352">
        <v>4.39446059873621E-4</v>
      </c>
      <c r="L34" s="352">
        <v>1.2414210537517071E-4</v>
      </c>
      <c r="M34" s="352">
        <v>5.8930804750284473E-4</v>
      </c>
      <c r="N34" s="352">
        <v>3.6095050558149856E-4</v>
      </c>
      <c r="O34" s="352">
        <v>1.33044968754966E-4</v>
      </c>
      <c r="P34" s="352">
        <v>6.6514308944467322E-4</v>
      </c>
      <c r="Q34" s="352">
        <v>4.3990551812739449E-4</v>
      </c>
      <c r="R34" s="352">
        <v>1.5025244466356483E-3</v>
      </c>
      <c r="S34" s="352">
        <v>1.2177789449950209E-3</v>
      </c>
      <c r="T34" s="352">
        <v>2.5268628053279427E-3</v>
      </c>
      <c r="U34" s="352">
        <v>1.9875109516083575E-4</v>
      </c>
      <c r="V34" s="352">
        <v>3.3212554984650698E-4</v>
      </c>
      <c r="W34" s="352">
        <v>3.021370440401911E-4</v>
      </c>
      <c r="X34" s="352">
        <v>1.3406525108140817E-3</v>
      </c>
      <c r="Y34" s="352">
        <v>3.4110425647520284E-4</v>
      </c>
      <c r="Z34" s="352">
        <v>4.632464886103823E-4</v>
      </c>
      <c r="AA34" s="352">
        <v>5.1672070201265582E-4</v>
      </c>
      <c r="AB34" s="352">
        <v>5.4721610703565233E-5</v>
      </c>
      <c r="AC34" s="352">
        <v>7.8183209667549648E-4</v>
      </c>
      <c r="AD34" s="352">
        <v>5.1149309840110803E-3</v>
      </c>
      <c r="AE34" s="352">
        <v>2.6263468481071018E-4</v>
      </c>
      <c r="AF34" s="352">
        <v>1.0001646369494128</v>
      </c>
      <c r="AG34" s="352">
        <v>2.0787497955518543E-4</v>
      </c>
      <c r="AH34" s="352">
        <v>3.1481418013014047E-4</v>
      </c>
      <c r="AI34" s="352">
        <v>6.0707095703269769E-4</v>
      </c>
      <c r="AJ34" s="352">
        <v>5.8375477374974854E-4</v>
      </c>
      <c r="AK34" s="352">
        <v>1.1934251434825979E-4</v>
      </c>
      <c r="AL34" s="352">
        <v>5.3751113917457005E-4</v>
      </c>
      <c r="AM34" s="353">
        <v>1.0221639168505183</v>
      </c>
      <c r="AN34" s="353">
        <v>0.79610899999999996</v>
      </c>
    </row>
    <row r="35" spans="1:40" s="354" customFormat="1" ht="15" customHeight="1" x14ac:dyDescent="0.15">
      <c r="A35" s="355" t="s">
        <v>356</v>
      </c>
      <c r="B35" s="313" t="s">
        <v>503</v>
      </c>
      <c r="C35" s="351">
        <v>4.186394025823931E-4</v>
      </c>
      <c r="D35" s="352">
        <v>1.0869877619566503E-4</v>
      </c>
      <c r="E35" s="352">
        <v>6.3060342236816546E-5</v>
      </c>
      <c r="F35" s="352">
        <v>6.3810385265587987E-5</v>
      </c>
      <c r="G35" s="352">
        <v>2.1798307639397455E-4</v>
      </c>
      <c r="H35" s="352">
        <v>9.6152270791252821E-5</v>
      </c>
      <c r="I35" s="352">
        <v>4.8277623002798017E-5</v>
      </c>
      <c r="J35" s="352">
        <v>7.3214079770177315E-5</v>
      </c>
      <c r="K35" s="352">
        <v>1.0097366834672465E-4</v>
      </c>
      <c r="L35" s="352">
        <v>7.659026970997752E-5</v>
      </c>
      <c r="M35" s="352">
        <v>1.1280514788265858E-4</v>
      </c>
      <c r="N35" s="352">
        <v>6.2866080378655518E-5</v>
      </c>
      <c r="O35" s="352">
        <v>4.8717276511111901E-5</v>
      </c>
      <c r="P35" s="352">
        <v>4.6642719917275924E-5</v>
      </c>
      <c r="Q35" s="352">
        <v>4.4115578924325566E-5</v>
      </c>
      <c r="R35" s="352">
        <v>3.471869353874022E-5</v>
      </c>
      <c r="S35" s="352">
        <v>3.6763662890363654E-5</v>
      </c>
      <c r="T35" s="352">
        <v>3.8356977855024509E-5</v>
      </c>
      <c r="U35" s="352">
        <v>2.4812726555243272E-5</v>
      </c>
      <c r="V35" s="352">
        <v>6.4310923823328748E-5</v>
      </c>
      <c r="W35" s="352">
        <v>8.3175838064772895E-5</v>
      </c>
      <c r="X35" s="352">
        <v>3.8982017923119611E-4</v>
      </c>
      <c r="Y35" s="352">
        <v>1.2754214220756337E-4</v>
      </c>
      <c r="Z35" s="352">
        <v>1.2361554430969794E-4</v>
      </c>
      <c r="AA35" s="352">
        <v>2.6461059530408058E-4</v>
      </c>
      <c r="AB35" s="352">
        <v>2.8298400758540928E-5</v>
      </c>
      <c r="AC35" s="352">
        <v>8.78451474521291E-4</v>
      </c>
      <c r="AD35" s="352">
        <v>1.005999489346204E-3</v>
      </c>
      <c r="AE35" s="352">
        <v>8.5047754236456711E-5</v>
      </c>
      <c r="AF35" s="352">
        <v>1.0030051372450025E-4</v>
      </c>
      <c r="AG35" s="352">
        <v>1.0160687942377176</v>
      </c>
      <c r="AH35" s="352">
        <v>1.1121091416254362E-4</v>
      </c>
      <c r="AI35" s="352">
        <v>9.0449129014633545E-5</v>
      </c>
      <c r="AJ35" s="352">
        <v>1.4851990537739177E-4</v>
      </c>
      <c r="AK35" s="352">
        <v>3.5982587122744515E-5</v>
      </c>
      <c r="AL35" s="352">
        <v>2.7261092521905627E-3</v>
      </c>
      <c r="AM35" s="353">
        <v>1.0240494376398619</v>
      </c>
      <c r="AN35" s="353">
        <v>0.79757752999999998</v>
      </c>
    </row>
    <row r="36" spans="1:40" s="354" customFormat="1" ht="15" customHeight="1" x14ac:dyDescent="0.15">
      <c r="A36" s="355" t="s">
        <v>357</v>
      </c>
      <c r="B36" s="313" t="s">
        <v>481</v>
      </c>
      <c r="C36" s="351">
        <v>4.0765939778074562E-4</v>
      </c>
      <c r="D36" s="352">
        <v>3.8560954476398569E-4</v>
      </c>
      <c r="E36" s="352">
        <v>3.1982027782641938E-4</v>
      </c>
      <c r="F36" s="352">
        <v>7.2795618625136945E-3</v>
      </c>
      <c r="G36" s="352">
        <v>3.1146714893904503E-3</v>
      </c>
      <c r="H36" s="352">
        <v>1.072518054317854E-3</v>
      </c>
      <c r="I36" s="352">
        <v>1.2120443721317267E-3</v>
      </c>
      <c r="J36" s="352">
        <v>1.4576524684053655E-3</v>
      </c>
      <c r="K36" s="352">
        <v>3.0144633673594139E-3</v>
      </c>
      <c r="L36" s="352">
        <v>1.3388234119538654E-3</v>
      </c>
      <c r="M36" s="352">
        <v>2.1644758822788445E-3</v>
      </c>
      <c r="N36" s="352">
        <v>1.0960172955880513E-3</v>
      </c>
      <c r="O36" s="352">
        <v>7.6090872944848406E-4</v>
      </c>
      <c r="P36" s="352">
        <v>1.2925863910211194E-3</v>
      </c>
      <c r="Q36" s="352">
        <v>2.2265862038156003E-3</v>
      </c>
      <c r="R36" s="352">
        <v>1.0303350745513864E-3</v>
      </c>
      <c r="S36" s="352">
        <v>8.1202980457212445E-4</v>
      </c>
      <c r="T36" s="352">
        <v>8.7267790559388166E-4</v>
      </c>
      <c r="U36" s="352">
        <v>3.9307646882675808E-4</v>
      </c>
      <c r="V36" s="352">
        <v>9.4926526156414103E-4</v>
      </c>
      <c r="W36" s="352">
        <v>1.586405466894062E-3</v>
      </c>
      <c r="X36" s="352">
        <v>5.4631602548973384E-3</v>
      </c>
      <c r="Y36" s="352">
        <v>2.7341914940696441E-3</v>
      </c>
      <c r="Z36" s="352">
        <v>1.1793436804421644E-3</v>
      </c>
      <c r="AA36" s="352">
        <v>4.1433849719968467E-3</v>
      </c>
      <c r="AB36" s="352">
        <v>5.4388007813841181E-4</v>
      </c>
      <c r="AC36" s="352">
        <v>1.8139670450747435E-3</v>
      </c>
      <c r="AD36" s="352">
        <v>2.2027278168493636E-3</v>
      </c>
      <c r="AE36" s="352">
        <v>4.4982159644830724E-4</v>
      </c>
      <c r="AF36" s="352">
        <v>1.6467898485387912E-3</v>
      </c>
      <c r="AG36" s="352">
        <v>1.314261710605117E-3</v>
      </c>
      <c r="AH36" s="352">
        <v>1.0004648633579543</v>
      </c>
      <c r="AI36" s="352">
        <v>2.4098254919687756E-3</v>
      </c>
      <c r="AJ36" s="352">
        <v>3.8137337647764658E-3</v>
      </c>
      <c r="AK36" s="352">
        <v>3.9020451810195045E-4</v>
      </c>
      <c r="AL36" s="352">
        <v>5.5044118535011411E-3</v>
      </c>
      <c r="AM36" s="353">
        <v>1.0668617562139613</v>
      </c>
      <c r="AN36" s="353">
        <v>0.83092175999999995</v>
      </c>
    </row>
    <row r="37" spans="1:40" s="354" customFormat="1" ht="15" customHeight="1" x14ac:dyDescent="0.15">
      <c r="A37" s="355" t="s">
        <v>358</v>
      </c>
      <c r="B37" s="313" t="s">
        <v>482</v>
      </c>
      <c r="C37" s="351">
        <v>3.7541389287782757E-2</v>
      </c>
      <c r="D37" s="352">
        <v>2.9910079202116836E-2</v>
      </c>
      <c r="E37" s="352">
        <v>2.7524881598520828E-2</v>
      </c>
      <c r="F37" s="352">
        <v>1.8836245219871591E-2</v>
      </c>
      <c r="G37" s="352">
        <v>5.7606431157668066E-2</v>
      </c>
      <c r="H37" s="352">
        <v>3.372147634003806E-2</v>
      </c>
      <c r="I37" s="352">
        <v>4.3882775307726968E-2</v>
      </c>
      <c r="J37" s="352">
        <v>3.4391523596823806E-2</v>
      </c>
      <c r="K37" s="352">
        <v>5.828037723591957E-2</v>
      </c>
      <c r="L37" s="352">
        <v>3.8623877347456509E-2</v>
      </c>
      <c r="M37" s="352">
        <v>6.1039058810599754E-2</v>
      </c>
      <c r="N37" s="352">
        <v>2.5044025814839759E-2</v>
      </c>
      <c r="O37" s="352">
        <v>2.4920474867093333E-2</v>
      </c>
      <c r="P37" s="352">
        <v>3.2997854187634304E-2</v>
      </c>
      <c r="Q37" s="352">
        <v>3.4021780244972703E-2</v>
      </c>
      <c r="R37" s="352">
        <v>4.1464848325570722E-2</v>
      </c>
      <c r="S37" s="352">
        <v>3.7881121507533977E-2</v>
      </c>
      <c r="T37" s="352">
        <v>3.7611203277112024E-2</v>
      </c>
      <c r="U37" s="352">
        <v>2.4120306413957279E-2</v>
      </c>
      <c r="V37" s="352">
        <v>3.8506399400504203E-2</v>
      </c>
      <c r="W37" s="352">
        <v>9.5668868495440471E-2</v>
      </c>
      <c r="X37" s="352">
        <v>0.16566001880222803</v>
      </c>
      <c r="Y37" s="352">
        <v>6.5556703630429619E-2</v>
      </c>
      <c r="Z37" s="352">
        <v>8.4183622722386983E-2</v>
      </c>
      <c r="AA37" s="352">
        <v>0.10133352172324134</v>
      </c>
      <c r="AB37" s="352">
        <v>2.1838241157006923E-2</v>
      </c>
      <c r="AC37" s="352">
        <v>0.11964774208628597</v>
      </c>
      <c r="AD37" s="352">
        <v>0.13492858233267177</v>
      </c>
      <c r="AE37" s="352">
        <v>8.1417916420140221E-2</v>
      </c>
      <c r="AF37" s="352">
        <v>5.8914814868381432E-2</v>
      </c>
      <c r="AG37" s="352">
        <v>4.4287921760053611E-2</v>
      </c>
      <c r="AH37" s="352">
        <v>7.1798907586868577E-2</v>
      </c>
      <c r="AI37" s="352">
        <v>1.1034231544827293</v>
      </c>
      <c r="AJ37" s="352">
        <v>4.5174039485691403E-2</v>
      </c>
      <c r="AK37" s="352">
        <v>1.7774950987221389E-2</v>
      </c>
      <c r="AL37" s="352">
        <v>6.8013963028796448E-2</v>
      </c>
      <c r="AM37" s="353">
        <v>3.0175490987133164</v>
      </c>
      <c r="AN37" s="353">
        <v>2.3502081700000002</v>
      </c>
    </row>
    <row r="38" spans="1:40" s="354" customFormat="1" ht="15" customHeight="1" x14ac:dyDescent="0.15">
      <c r="A38" s="355" t="s">
        <v>359</v>
      </c>
      <c r="B38" s="313" t="s">
        <v>504</v>
      </c>
      <c r="C38" s="351">
        <v>2.7649780688985767E-4</v>
      </c>
      <c r="D38" s="352">
        <v>1.5963281693460156E-4</v>
      </c>
      <c r="E38" s="352">
        <v>1.9719900732462916E-4</v>
      </c>
      <c r="F38" s="352">
        <v>8.9687302720902232E-4</v>
      </c>
      <c r="G38" s="352">
        <v>3.9907325577326455E-4</v>
      </c>
      <c r="H38" s="352">
        <v>2.7752273332974528E-4</v>
      </c>
      <c r="I38" s="352">
        <v>2.9701027439603379E-4</v>
      </c>
      <c r="J38" s="352">
        <v>2.3542615757894225E-4</v>
      </c>
      <c r="K38" s="352">
        <v>3.7175165940199489E-4</v>
      </c>
      <c r="L38" s="352">
        <v>2.182419227311166E-4</v>
      </c>
      <c r="M38" s="352">
        <v>2.545176208110928E-4</v>
      </c>
      <c r="N38" s="352">
        <v>1.509801439411522E-4</v>
      </c>
      <c r="O38" s="352">
        <v>1.7439230794282973E-4</v>
      </c>
      <c r="P38" s="352">
        <v>2.0343171453099021E-4</v>
      </c>
      <c r="Q38" s="352">
        <v>2.1502049567093158E-4</v>
      </c>
      <c r="R38" s="352">
        <v>2.82424251218201E-4</v>
      </c>
      <c r="S38" s="352">
        <v>2.6108872299876977E-4</v>
      </c>
      <c r="T38" s="352">
        <v>2.8897983520181436E-4</v>
      </c>
      <c r="U38" s="352">
        <v>1.4786093604326377E-4</v>
      </c>
      <c r="V38" s="352">
        <v>2.521471428246334E-4</v>
      </c>
      <c r="W38" s="352">
        <v>4.8227543410228006E-4</v>
      </c>
      <c r="X38" s="352">
        <v>5.9652847842490042E-4</v>
      </c>
      <c r="Y38" s="352">
        <v>2.7423805834127625E-4</v>
      </c>
      <c r="Z38" s="352">
        <v>1.0106739148665917E-3</v>
      </c>
      <c r="AA38" s="352">
        <v>6.5960179768367834E-4</v>
      </c>
      <c r="AB38" s="352">
        <v>4.1810793723771764E-4</v>
      </c>
      <c r="AC38" s="352">
        <v>5.8902546450428114E-4</v>
      </c>
      <c r="AD38" s="352">
        <v>8.5818527838842484E-3</v>
      </c>
      <c r="AE38" s="352">
        <v>6.3608043387868636E-4</v>
      </c>
      <c r="AF38" s="352">
        <v>2.2552604709718347E-3</v>
      </c>
      <c r="AG38" s="352">
        <v>9.4086838237885159E-3</v>
      </c>
      <c r="AH38" s="352">
        <v>2.4890884490441256E-3</v>
      </c>
      <c r="AI38" s="352">
        <v>1.2262441700187038E-3</v>
      </c>
      <c r="AJ38" s="352">
        <v>1.0132927822763267</v>
      </c>
      <c r="AK38" s="352">
        <v>1.7707103378394222E-4</v>
      </c>
      <c r="AL38" s="352">
        <v>1.9964726693021228E-3</v>
      </c>
      <c r="AM38" s="353">
        <v>1.0496540590289123</v>
      </c>
      <c r="AN38" s="353">
        <v>0.81751960000000001</v>
      </c>
    </row>
    <row r="39" spans="1:40" s="354" customFormat="1" ht="15" customHeight="1" x14ac:dyDescent="0.15">
      <c r="A39" s="355" t="s">
        <v>360</v>
      </c>
      <c r="B39" s="313" t="s">
        <v>505</v>
      </c>
      <c r="C39" s="351">
        <v>8.0798631479551801E-4</v>
      </c>
      <c r="D39" s="352">
        <v>1.2157337022272066E-3</v>
      </c>
      <c r="E39" s="352">
        <v>2.6020783340948055E-3</v>
      </c>
      <c r="F39" s="352">
        <v>1.5154596069136615E-3</v>
      </c>
      <c r="G39" s="352">
        <v>1.5552875626524659E-3</v>
      </c>
      <c r="H39" s="352">
        <v>1.1302236004592742E-3</v>
      </c>
      <c r="I39" s="352">
        <v>1.6147955516808219E-3</v>
      </c>
      <c r="J39" s="352">
        <v>1.2849833270223996E-3</v>
      </c>
      <c r="K39" s="352">
        <v>9.3488572586969583E-4</v>
      </c>
      <c r="L39" s="352">
        <v>6.3130376545923327E-4</v>
      </c>
      <c r="M39" s="352">
        <v>1.2847952285838645E-3</v>
      </c>
      <c r="N39" s="352">
        <v>3.6526748633140523E-4</v>
      </c>
      <c r="O39" s="352">
        <v>5.1529025150955814E-4</v>
      </c>
      <c r="P39" s="352">
        <v>7.4650551962834877E-4</v>
      </c>
      <c r="Q39" s="352">
        <v>1.1792892492929203E-3</v>
      </c>
      <c r="R39" s="352">
        <v>9.2571110289947124E-4</v>
      </c>
      <c r="S39" s="352">
        <v>1.2017711191258196E-3</v>
      </c>
      <c r="T39" s="352">
        <v>1.2215248595297532E-3</v>
      </c>
      <c r="U39" s="352">
        <v>3.5424995882342263E-4</v>
      </c>
      <c r="V39" s="352">
        <v>2.1880745207247783E-3</v>
      </c>
      <c r="W39" s="352">
        <v>1.8420167130402182E-3</v>
      </c>
      <c r="X39" s="352">
        <v>1.037533638453321E-3</v>
      </c>
      <c r="Y39" s="352">
        <v>3.7290100055604666E-3</v>
      </c>
      <c r="Z39" s="352">
        <v>2.6658659946412898E-3</v>
      </c>
      <c r="AA39" s="352">
        <v>4.0469918984496964E-3</v>
      </c>
      <c r="AB39" s="352">
        <v>5.0496793076377036E-4</v>
      </c>
      <c r="AC39" s="352">
        <v>2.1180893072303875E-3</v>
      </c>
      <c r="AD39" s="352">
        <v>2.9602730624633503E-3</v>
      </c>
      <c r="AE39" s="352">
        <v>3.810149551298402E-3</v>
      </c>
      <c r="AF39" s="352">
        <v>3.613609976625032E-3</v>
      </c>
      <c r="AG39" s="352">
        <v>2.6045463228241E-3</v>
      </c>
      <c r="AH39" s="352">
        <v>5.4951937654152154E-3</v>
      </c>
      <c r="AI39" s="352">
        <v>1.9006095016639536E-3</v>
      </c>
      <c r="AJ39" s="352">
        <v>2.4238707965492882E-3</v>
      </c>
      <c r="AK39" s="352">
        <v>1.0006037446680318</v>
      </c>
      <c r="AL39" s="352">
        <v>1.6327441486183377E-3</v>
      </c>
      <c r="AM39" s="353">
        <v>1.0642644340692531</v>
      </c>
      <c r="AN39" s="353">
        <v>0.82889884999999996</v>
      </c>
    </row>
    <row r="40" spans="1:40" s="354" customFormat="1" ht="15" customHeight="1" x14ac:dyDescent="0.15">
      <c r="A40" s="355" t="s">
        <v>361</v>
      </c>
      <c r="B40" s="313" t="s">
        <v>506</v>
      </c>
      <c r="C40" s="351">
        <v>6.1266108279410848E-3</v>
      </c>
      <c r="D40" s="352">
        <v>2.4003453431030997E-3</v>
      </c>
      <c r="E40" s="352">
        <v>5.1529627548474862E-3</v>
      </c>
      <c r="F40" s="352">
        <v>9.3664015425818127E-3</v>
      </c>
      <c r="G40" s="352">
        <v>1.465759396591408E-2</v>
      </c>
      <c r="H40" s="352">
        <v>7.093998040563888E-3</v>
      </c>
      <c r="I40" s="352">
        <v>4.1773955525617008E-3</v>
      </c>
      <c r="J40" s="352">
        <v>6.4531137315263602E-3</v>
      </c>
      <c r="K40" s="352">
        <v>3.0240887111130698E-3</v>
      </c>
      <c r="L40" s="352">
        <v>6.1502715315148622E-3</v>
      </c>
      <c r="M40" s="352">
        <v>1.0345357877757332E-2</v>
      </c>
      <c r="N40" s="352">
        <v>6.9498476339158359E-3</v>
      </c>
      <c r="O40" s="352">
        <v>4.412921415909518E-3</v>
      </c>
      <c r="P40" s="352">
        <v>3.9551033547096503E-3</v>
      </c>
      <c r="Q40" s="352">
        <v>5.7347409337906762E-3</v>
      </c>
      <c r="R40" s="352">
        <v>1.4836343849599059E-3</v>
      </c>
      <c r="S40" s="352">
        <v>2.7971312214831751E-3</v>
      </c>
      <c r="T40" s="352">
        <v>1.9381862009211993E-3</v>
      </c>
      <c r="U40" s="352">
        <v>1.5254114238697303E-3</v>
      </c>
      <c r="V40" s="352">
        <v>2.9303571254230896E-3</v>
      </c>
      <c r="W40" s="352">
        <v>1.1595934978596165E-2</v>
      </c>
      <c r="X40" s="352">
        <v>9.4272640441627233E-3</v>
      </c>
      <c r="Y40" s="352">
        <v>2.0001920115878615E-2</v>
      </c>
      <c r="Z40" s="352">
        <v>8.5847516914684448E-3</v>
      </c>
      <c r="AA40" s="352">
        <v>6.8133460876906677E-3</v>
      </c>
      <c r="AB40" s="352">
        <v>1.1912643214841364E-3</v>
      </c>
      <c r="AC40" s="352">
        <v>9.4589703731222247E-3</v>
      </c>
      <c r="AD40" s="352">
        <v>4.7222128408351523E-3</v>
      </c>
      <c r="AE40" s="352">
        <v>2.273189237383092E-3</v>
      </c>
      <c r="AF40" s="352">
        <v>1.1151966660724464E-2</v>
      </c>
      <c r="AG40" s="352">
        <v>4.8000545814907624E-3</v>
      </c>
      <c r="AH40" s="352">
        <v>5.6142934694750832E-3</v>
      </c>
      <c r="AI40" s="352">
        <v>4.8340448795546713E-3</v>
      </c>
      <c r="AJ40" s="352">
        <v>4.8682753343435381E-3</v>
      </c>
      <c r="AK40" s="352">
        <v>2.6163044612885818E-3</v>
      </c>
      <c r="AL40" s="352">
        <v>1.001924479175299</v>
      </c>
      <c r="AM40" s="357">
        <v>1.2165537458272049</v>
      </c>
      <c r="AN40" s="357">
        <v>0.94750886999999995</v>
      </c>
    </row>
    <row r="41" spans="1:40" s="354" customFormat="1" ht="15" customHeight="1" x14ac:dyDescent="0.15">
      <c r="A41" s="358"/>
      <c r="B41" s="359" t="s">
        <v>436</v>
      </c>
      <c r="C41" s="358">
        <v>1.2705843900660401</v>
      </c>
      <c r="D41" s="360">
        <v>1.4619877635742042</v>
      </c>
      <c r="E41" s="360">
        <v>1.2667487638008794</v>
      </c>
      <c r="F41" s="360">
        <v>1.1941891447680744</v>
      </c>
      <c r="G41" s="360">
        <v>1.4095947811375493</v>
      </c>
      <c r="H41" s="360">
        <v>1.5822470698209872</v>
      </c>
      <c r="I41" s="360">
        <v>1.2033920613229105</v>
      </c>
      <c r="J41" s="360">
        <v>1.3842232608909359</v>
      </c>
      <c r="K41" s="360">
        <v>1.2260764524581742</v>
      </c>
      <c r="L41" s="360">
        <v>1.2463148420004357</v>
      </c>
      <c r="M41" s="360">
        <v>1.3673474137473232</v>
      </c>
      <c r="N41" s="360">
        <v>1.2244550955378264</v>
      </c>
      <c r="O41" s="360">
        <v>1.1826888497170864</v>
      </c>
      <c r="P41" s="360">
        <v>1.1916899282343476</v>
      </c>
      <c r="Q41" s="360">
        <v>1.1686961777160645</v>
      </c>
      <c r="R41" s="360">
        <v>1.1835203994738945</v>
      </c>
      <c r="S41" s="360">
        <v>1.1661740312612747</v>
      </c>
      <c r="T41" s="360">
        <v>1.1707942988579052</v>
      </c>
      <c r="U41" s="360">
        <v>1.1809582017164011</v>
      </c>
      <c r="V41" s="360">
        <v>1.2535835481898201</v>
      </c>
      <c r="W41" s="360">
        <v>1.2928494753879967</v>
      </c>
      <c r="X41" s="360">
        <v>1.4857724023887644</v>
      </c>
      <c r="Y41" s="360">
        <v>1.2940591581080663</v>
      </c>
      <c r="Z41" s="360">
        <v>1.2648882151904892</v>
      </c>
      <c r="AA41" s="360">
        <v>1.2722496954229416</v>
      </c>
      <c r="AB41" s="360">
        <v>1.1286055730489799</v>
      </c>
      <c r="AC41" s="360">
        <v>1.3112857344720845</v>
      </c>
      <c r="AD41" s="360">
        <v>1.4064915981317809</v>
      </c>
      <c r="AE41" s="360">
        <v>1.2291781268020765</v>
      </c>
      <c r="AF41" s="360">
        <v>1.200809969761274</v>
      </c>
      <c r="AG41" s="360">
        <v>1.2058479947114455</v>
      </c>
      <c r="AH41" s="360">
        <v>1.2770485076184883</v>
      </c>
      <c r="AI41" s="360">
        <v>1.2331502552279476</v>
      </c>
      <c r="AJ41" s="360">
        <v>1.3174294182254094</v>
      </c>
      <c r="AK41" s="360">
        <v>1.3929670176853954</v>
      </c>
      <c r="AL41" s="361">
        <v>1.5742899679153548</v>
      </c>
      <c r="AM41" s="413"/>
      <c r="AN41" s="362"/>
    </row>
    <row r="42" spans="1:40" s="354" customFormat="1" ht="15" customHeight="1" x14ac:dyDescent="0.15">
      <c r="A42" s="363"/>
      <c r="B42" s="364" t="s">
        <v>437</v>
      </c>
      <c r="C42" s="363">
        <v>0.98959045999999995</v>
      </c>
      <c r="D42" s="365">
        <v>1.13866435</v>
      </c>
      <c r="E42" s="365">
        <v>0.98660309999999996</v>
      </c>
      <c r="F42" s="365">
        <v>0.93009028000000005</v>
      </c>
      <c r="G42" s="365">
        <v>1.09785825</v>
      </c>
      <c r="H42" s="365">
        <v>1.23232791</v>
      </c>
      <c r="I42" s="365">
        <v>0.93725793999999996</v>
      </c>
      <c r="J42" s="365">
        <v>1.0780977199999999</v>
      </c>
      <c r="K42" s="365">
        <v>0.95492560000000004</v>
      </c>
      <c r="L42" s="365">
        <v>0.97068821000000005</v>
      </c>
      <c r="M42" s="365">
        <v>1.06495403</v>
      </c>
      <c r="N42" s="365">
        <v>0.95366282000000002</v>
      </c>
      <c r="O42" s="365">
        <v>0.92113330999999998</v>
      </c>
      <c r="P42" s="365">
        <v>0.92814377000000003</v>
      </c>
      <c r="Q42" s="365">
        <v>0.91023516999999998</v>
      </c>
      <c r="R42" s="365">
        <v>0.92178095999999998</v>
      </c>
      <c r="S42" s="365">
        <v>0.90827080000000004</v>
      </c>
      <c r="T42" s="365">
        <v>0.91186928</v>
      </c>
      <c r="U42" s="365">
        <v>0.91978539999999998</v>
      </c>
      <c r="V42" s="365">
        <v>0.97634940999999997</v>
      </c>
      <c r="W42" s="365">
        <v>1.00693155</v>
      </c>
      <c r="X42" s="365">
        <v>1.1571889399999999</v>
      </c>
      <c r="Y42" s="365">
        <v>1.0078737099999999</v>
      </c>
      <c r="Z42" s="365">
        <v>0.98515401999999996</v>
      </c>
      <c r="AA42" s="365">
        <v>0.99088748000000004</v>
      </c>
      <c r="AB42" s="365">
        <v>0.87901072999999996</v>
      </c>
      <c r="AC42" s="365">
        <v>1.0212905699999999</v>
      </c>
      <c r="AD42" s="365">
        <v>1.09544135</v>
      </c>
      <c r="AE42" s="365">
        <v>0.95734132999999999</v>
      </c>
      <c r="AF42" s="365">
        <v>0.93524689000000005</v>
      </c>
      <c r="AG42" s="365">
        <v>0.93917074</v>
      </c>
      <c r="AH42" s="365">
        <v>0.99462501999999997</v>
      </c>
      <c r="AI42" s="365">
        <v>0.96043500999999998</v>
      </c>
      <c r="AJ42" s="365">
        <v>1.02607556</v>
      </c>
      <c r="AK42" s="365">
        <v>1.08490777</v>
      </c>
      <c r="AL42" s="366">
        <v>1.2261305499999999</v>
      </c>
      <c r="AM42" s="362"/>
      <c r="AN42" s="362"/>
    </row>
  </sheetData>
  <sheetProtection sheet="1" objects="1" scenarios="1"/>
  <phoneticPr fontId="4"/>
  <pageMargins left="0.70866141732283472" right="0.70866141732283472" top="0.74803149606299213" bottom="0.74803149606299213" header="0.31496062992125984" footer="0.31496062992125984"/>
  <pageSetup paperSize="9" scale="84" fitToWidth="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zoomScaleNormal="100" zoomScaleSheetLayoutView="100" workbookViewId="0">
      <pane xSplit="2" ySplit="6" topLeftCell="C7" activePane="bottomRight" state="frozen"/>
      <selection activeCell="A3" sqref="A3"/>
      <selection pane="topRight" activeCell="A3" sqref="A3"/>
      <selection pane="bottomLeft" activeCell="A3" sqref="A3"/>
      <selection pane="bottomRight" activeCell="C7" sqref="C7"/>
    </sheetView>
  </sheetViews>
  <sheetFormatPr defaultRowHeight="13.5" x14ac:dyDescent="0.15"/>
  <cols>
    <col min="1" max="1" width="3.625" style="369" customWidth="1"/>
    <col min="2" max="2" width="19.75" style="368" bestFit="1" customWidth="1"/>
    <col min="3" max="12" width="9" style="368"/>
    <col min="13" max="13" width="10" style="368" customWidth="1"/>
    <col min="14" max="14" width="10.375" style="368" customWidth="1"/>
    <col min="15" max="16384" width="9" style="368"/>
  </cols>
  <sheetData>
    <row r="1" spans="1:14" ht="17.25" x14ac:dyDescent="0.15">
      <c r="A1" s="367" t="s">
        <v>438</v>
      </c>
    </row>
    <row r="2" spans="1:14" ht="14.25" thickBot="1" x14ac:dyDescent="0.2">
      <c r="L2" s="370"/>
      <c r="N2" s="370" t="s">
        <v>12</v>
      </c>
    </row>
    <row r="3" spans="1:14" ht="9.9499999999999993" customHeight="1" x14ac:dyDescent="0.15">
      <c r="A3" s="641" t="s">
        <v>13</v>
      </c>
      <c r="B3" s="642"/>
      <c r="C3" s="647" t="s">
        <v>14</v>
      </c>
      <c r="D3" s="650" t="s">
        <v>15</v>
      </c>
      <c r="E3" s="650" t="s">
        <v>16</v>
      </c>
      <c r="F3" s="653" t="s">
        <v>17</v>
      </c>
      <c r="G3" s="371"/>
      <c r="H3" s="371"/>
      <c r="I3" s="372"/>
      <c r="J3" s="371"/>
      <c r="K3" s="371"/>
      <c r="L3" s="371"/>
      <c r="M3" s="638" t="s">
        <v>20</v>
      </c>
      <c r="N3" s="629" t="s">
        <v>21</v>
      </c>
    </row>
    <row r="4" spans="1:14" ht="9.9499999999999993" customHeight="1" x14ac:dyDescent="0.15">
      <c r="A4" s="643"/>
      <c r="B4" s="644"/>
      <c r="C4" s="648"/>
      <c r="D4" s="651"/>
      <c r="E4" s="651"/>
      <c r="F4" s="654"/>
      <c r="G4" s="632" t="s">
        <v>18</v>
      </c>
      <c r="H4" s="635" t="s">
        <v>19</v>
      </c>
      <c r="I4" s="373"/>
      <c r="J4" s="374"/>
      <c r="K4" s="374"/>
      <c r="L4" s="374"/>
      <c r="M4" s="639"/>
      <c r="N4" s="630"/>
    </row>
    <row r="5" spans="1:14" ht="9.9499999999999993" customHeight="1" x14ac:dyDescent="0.15">
      <c r="A5" s="643"/>
      <c r="B5" s="644"/>
      <c r="C5" s="648"/>
      <c r="D5" s="651"/>
      <c r="E5" s="651"/>
      <c r="F5" s="654"/>
      <c r="G5" s="633"/>
      <c r="H5" s="633"/>
      <c r="I5" s="636" t="s">
        <v>439</v>
      </c>
      <c r="J5" s="374"/>
      <c r="K5" s="374"/>
      <c r="L5" s="635" t="s">
        <v>440</v>
      </c>
      <c r="M5" s="639"/>
      <c r="N5" s="630"/>
    </row>
    <row r="6" spans="1:14" ht="30" customHeight="1" x14ac:dyDescent="0.15">
      <c r="A6" s="645"/>
      <c r="B6" s="646"/>
      <c r="C6" s="649"/>
      <c r="D6" s="652"/>
      <c r="E6" s="652"/>
      <c r="F6" s="655"/>
      <c r="G6" s="634"/>
      <c r="H6" s="634"/>
      <c r="I6" s="637"/>
      <c r="J6" s="375" t="s">
        <v>441</v>
      </c>
      <c r="K6" s="376" t="s">
        <v>442</v>
      </c>
      <c r="L6" s="637"/>
      <c r="M6" s="640"/>
      <c r="N6" s="631"/>
    </row>
    <row r="7" spans="1:14" ht="18" customHeight="1" x14ac:dyDescent="0.15">
      <c r="A7" s="377" t="s">
        <v>2</v>
      </c>
      <c r="B7" s="378" t="s">
        <v>460</v>
      </c>
      <c r="C7" s="379">
        <v>63853</v>
      </c>
      <c r="D7" s="379">
        <v>31779</v>
      </c>
      <c r="E7" s="379">
        <v>25361</v>
      </c>
      <c r="F7" s="379">
        <v>6713</v>
      </c>
      <c r="G7" s="380">
        <v>1219</v>
      </c>
      <c r="H7" s="380">
        <v>5494</v>
      </c>
      <c r="I7" s="380">
        <v>4236</v>
      </c>
      <c r="J7" s="380">
        <v>2206</v>
      </c>
      <c r="K7" s="380">
        <v>2030</v>
      </c>
      <c r="L7" s="380">
        <v>1258</v>
      </c>
      <c r="M7" s="381">
        <v>0.45971259801938619</v>
      </c>
      <c r="N7" s="382">
        <v>4.8330550960865415E-2</v>
      </c>
    </row>
    <row r="8" spans="1:14" ht="18" customHeight="1" x14ac:dyDescent="0.15">
      <c r="A8" s="383" t="s">
        <v>3</v>
      </c>
      <c r="B8" s="384" t="s">
        <v>491</v>
      </c>
      <c r="C8" s="380">
        <v>10237</v>
      </c>
      <c r="D8" s="380">
        <v>3905</v>
      </c>
      <c r="E8" s="380">
        <v>3182</v>
      </c>
      <c r="F8" s="380">
        <v>3150</v>
      </c>
      <c r="G8" s="380">
        <v>675</v>
      </c>
      <c r="H8" s="380">
        <v>2475</v>
      </c>
      <c r="I8" s="380">
        <v>1696</v>
      </c>
      <c r="J8" s="380">
        <v>1270</v>
      </c>
      <c r="K8" s="380">
        <v>426</v>
      </c>
      <c r="L8" s="380">
        <v>779</v>
      </c>
      <c r="M8" s="385">
        <v>6.8463791823204223E-2</v>
      </c>
      <c r="N8" s="386">
        <v>2.1066811003525771E-2</v>
      </c>
    </row>
    <row r="9" spans="1:14" ht="18" customHeight="1" x14ac:dyDescent="0.15">
      <c r="A9" s="383" t="s">
        <v>4</v>
      </c>
      <c r="B9" s="384" t="s">
        <v>492</v>
      </c>
      <c r="C9" s="380">
        <v>4392</v>
      </c>
      <c r="D9" s="380">
        <v>1423</v>
      </c>
      <c r="E9" s="380">
        <v>515</v>
      </c>
      <c r="F9" s="380">
        <v>2454</v>
      </c>
      <c r="G9" s="380">
        <v>695</v>
      </c>
      <c r="H9" s="380">
        <v>1759</v>
      </c>
      <c r="I9" s="380">
        <v>1523</v>
      </c>
      <c r="J9" s="380">
        <v>1259</v>
      </c>
      <c r="K9" s="380">
        <v>264</v>
      </c>
      <c r="L9" s="380">
        <v>236</v>
      </c>
      <c r="M9" s="385">
        <v>0.10874722895124589</v>
      </c>
      <c r="N9" s="386">
        <v>6.0761771367567718E-2</v>
      </c>
    </row>
    <row r="10" spans="1:14" ht="18" customHeight="1" x14ac:dyDescent="0.15">
      <c r="A10" s="383" t="s">
        <v>5</v>
      </c>
      <c r="B10" s="384" t="s">
        <v>516</v>
      </c>
      <c r="C10" s="380">
        <v>6254</v>
      </c>
      <c r="D10" s="380">
        <v>2245</v>
      </c>
      <c r="E10" s="380">
        <v>1314</v>
      </c>
      <c r="F10" s="380">
        <v>2695</v>
      </c>
      <c r="G10" s="380">
        <v>373</v>
      </c>
      <c r="H10" s="380">
        <v>2322</v>
      </c>
      <c r="I10" s="380">
        <v>2221</v>
      </c>
      <c r="J10" s="380">
        <v>1781</v>
      </c>
      <c r="K10" s="380">
        <v>440</v>
      </c>
      <c r="L10" s="380">
        <v>101</v>
      </c>
      <c r="M10" s="385">
        <v>0.1590155821794639</v>
      </c>
      <c r="N10" s="386">
        <v>6.8523663890894662E-2</v>
      </c>
    </row>
    <row r="11" spans="1:14" ht="18" customHeight="1" x14ac:dyDescent="0.15">
      <c r="A11" s="383" t="s">
        <v>6</v>
      </c>
      <c r="B11" s="384" t="s">
        <v>493</v>
      </c>
      <c r="C11" s="380">
        <v>881</v>
      </c>
      <c r="D11" s="380">
        <v>5</v>
      </c>
      <c r="E11" s="380">
        <v>3</v>
      </c>
      <c r="F11" s="380">
        <v>873</v>
      </c>
      <c r="G11" s="380">
        <v>84</v>
      </c>
      <c r="H11" s="380">
        <v>789</v>
      </c>
      <c r="I11" s="380">
        <v>769</v>
      </c>
      <c r="J11" s="380">
        <v>700</v>
      </c>
      <c r="K11" s="380">
        <v>69</v>
      </c>
      <c r="L11" s="380">
        <v>20</v>
      </c>
      <c r="M11" s="385">
        <v>3.8318667345471062E-2</v>
      </c>
      <c r="N11" s="386">
        <v>3.7970711228826601E-2</v>
      </c>
    </row>
    <row r="12" spans="1:14" ht="18" customHeight="1" x14ac:dyDescent="0.15">
      <c r="A12" s="383" t="s">
        <v>7</v>
      </c>
      <c r="B12" s="384" t="s">
        <v>494</v>
      </c>
      <c r="C12" s="380">
        <v>23568</v>
      </c>
      <c r="D12" s="380">
        <v>1831</v>
      </c>
      <c r="E12" s="380">
        <v>700</v>
      </c>
      <c r="F12" s="380">
        <v>21037</v>
      </c>
      <c r="G12" s="380">
        <v>893</v>
      </c>
      <c r="H12" s="380">
        <v>20144</v>
      </c>
      <c r="I12" s="380">
        <v>19546</v>
      </c>
      <c r="J12" s="380">
        <v>11607</v>
      </c>
      <c r="K12" s="380">
        <v>7939</v>
      </c>
      <c r="L12" s="380">
        <v>598</v>
      </c>
      <c r="M12" s="385">
        <v>5.3447363567735245E-2</v>
      </c>
      <c r="N12" s="386">
        <v>4.7707577536254514E-2</v>
      </c>
    </row>
    <row r="13" spans="1:14" ht="18" customHeight="1" x14ac:dyDescent="0.15">
      <c r="A13" s="383" t="s">
        <v>8</v>
      </c>
      <c r="B13" s="384" t="s">
        <v>464</v>
      </c>
      <c r="C13" s="380">
        <v>6256</v>
      </c>
      <c r="D13" s="380">
        <v>700</v>
      </c>
      <c r="E13" s="380">
        <v>251</v>
      </c>
      <c r="F13" s="380">
        <v>5305</v>
      </c>
      <c r="G13" s="380">
        <v>190</v>
      </c>
      <c r="H13" s="380">
        <v>5115</v>
      </c>
      <c r="I13" s="380">
        <v>5073</v>
      </c>
      <c r="J13" s="380">
        <v>3315</v>
      </c>
      <c r="K13" s="380">
        <v>1758</v>
      </c>
      <c r="L13" s="380">
        <v>42</v>
      </c>
      <c r="M13" s="385">
        <v>0.22750894434540631</v>
      </c>
      <c r="N13" s="386">
        <v>0.19292438455121169</v>
      </c>
    </row>
    <row r="14" spans="1:14" ht="18" customHeight="1" x14ac:dyDescent="0.15">
      <c r="A14" s="383" t="s">
        <v>9</v>
      </c>
      <c r="B14" s="384" t="s">
        <v>495</v>
      </c>
      <c r="C14" s="380">
        <v>4246</v>
      </c>
      <c r="D14" s="380">
        <v>751</v>
      </c>
      <c r="E14" s="380">
        <v>92</v>
      </c>
      <c r="F14" s="380">
        <v>3403</v>
      </c>
      <c r="G14" s="380">
        <v>267</v>
      </c>
      <c r="H14" s="380">
        <v>3136</v>
      </c>
      <c r="I14" s="380">
        <v>3117</v>
      </c>
      <c r="J14" s="380">
        <v>2759</v>
      </c>
      <c r="K14" s="380">
        <v>358</v>
      </c>
      <c r="L14" s="380">
        <v>19</v>
      </c>
      <c r="M14" s="385">
        <v>3.4693772629597421E-2</v>
      </c>
      <c r="N14" s="386">
        <v>2.7805677875299108E-2</v>
      </c>
    </row>
    <row r="15" spans="1:14" ht="18" customHeight="1" x14ac:dyDescent="0.15">
      <c r="A15" s="383" t="s">
        <v>10</v>
      </c>
      <c r="B15" s="384" t="s">
        <v>466</v>
      </c>
      <c r="C15" s="380">
        <v>1491</v>
      </c>
      <c r="D15" s="380">
        <v>0</v>
      </c>
      <c r="E15" s="380">
        <v>0</v>
      </c>
      <c r="F15" s="380">
        <v>1491</v>
      </c>
      <c r="G15" s="380">
        <v>5</v>
      </c>
      <c r="H15" s="380">
        <v>1486</v>
      </c>
      <c r="I15" s="380">
        <v>1461</v>
      </c>
      <c r="J15" s="380">
        <v>1296</v>
      </c>
      <c r="K15" s="380">
        <v>165</v>
      </c>
      <c r="L15" s="380">
        <v>25</v>
      </c>
      <c r="M15" s="385">
        <v>2.8374560180044292E-2</v>
      </c>
      <c r="N15" s="386">
        <v>2.8374560180044292E-2</v>
      </c>
    </row>
    <row r="16" spans="1:14" ht="18" customHeight="1" x14ac:dyDescent="0.15">
      <c r="A16" s="387" t="s">
        <v>335</v>
      </c>
      <c r="B16" s="384" t="s">
        <v>517</v>
      </c>
      <c r="C16" s="380">
        <v>142</v>
      </c>
      <c r="D16" s="388">
        <v>0</v>
      </c>
      <c r="E16" s="388">
        <v>0</v>
      </c>
      <c r="F16" s="380">
        <v>142</v>
      </c>
      <c r="G16" s="380">
        <v>2</v>
      </c>
      <c r="H16" s="380">
        <v>140</v>
      </c>
      <c r="I16" s="380">
        <v>140</v>
      </c>
      <c r="J16" s="388">
        <v>115</v>
      </c>
      <c r="K16" s="388">
        <v>25</v>
      </c>
      <c r="L16" s="388">
        <v>0</v>
      </c>
      <c r="M16" s="385">
        <v>1.1043854211791569E-2</v>
      </c>
      <c r="N16" s="386">
        <v>1.1043854211791569E-2</v>
      </c>
    </row>
    <row r="17" spans="1:14" ht="18" customHeight="1" x14ac:dyDescent="0.15">
      <c r="A17" s="387" t="s">
        <v>336</v>
      </c>
      <c r="B17" s="384" t="s">
        <v>518</v>
      </c>
      <c r="C17" s="380">
        <v>2794</v>
      </c>
      <c r="D17" s="380">
        <v>157</v>
      </c>
      <c r="E17" s="380">
        <v>37</v>
      </c>
      <c r="F17" s="380">
        <v>2600</v>
      </c>
      <c r="G17" s="380">
        <v>152</v>
      </c>
      <c r="H17" s="380">
        <v>2448</v>
      </c>
      <c r="I17" s="380">
        <v>2403</v>
      </c>
      <c r="J17" s="380">
        <v>2066</v>
      </c>
      <c r="K17" s="380">
        <v>337</v>
      </c>
      <c r="L17" s="380">
        <v>45</v>
      </c>
      <c r="M17" s="385">
        <v>2.8445890245900159E-2</v>
      </c>
      <c r="N17" s="386">
        <v>2.6470764008353763E-2</v>
      </c>
    </row>
    <row r="18" spans="1:14" ht="18" customHeight="1" x14ac:dyDescent="0.15">
      <c r="A18" s="387" t="s">
        <v>337</v>
      </c>
      <c r="B18" s="384" t="s">
        <v>519</v>
      </c>
      <c r="C18" s="380">
        <v>2066</v>
      </c>
      <c r="D18" s="380">
        <v>192</v>
      </c>
      <c r="E18" s="380">
        <v>74</v>
      </c>
      <c r="F18" s="380">
        <v>1800</v>
      </c>
      <c r="G18" s="380">
        <v>55</v>
      </c>
      <c r="H18" s="380">
        <v>1745</v>
      </c>
      <c r="I18" s="380">
        <v>1728</v>
      </c>
      <c r="J18" s="380">
        <v>1493</v>
      </c>
      <c r="K18" s="380">
        <v>235</v>
      </c>
      <c r="L18" s="380">
        <v>17</v>
      </c>
      <c r="M18" s="385">
        <v>2.816951722819586E-2</v>
      </c>
      <c r="N18" s="386">
        <v>2.4542657798040924E-2</v>
      </c>
    </row>
    <row r="19" spans="1:14" ht="18" customHeight="1" x14ac:dyDescent="0.15">
      <c r="A19" s="387" t="s">
        <v>338</v>
      </c>
      <c r="B19" s="384" t="s">
        <v>520</v>
      </c>
      <c r="C19" s="380">
        <v>802</v>
      </c>
      <c r="D19" s="380">
        <v>0</v>
      </c>
      <c r="E19" s="380">
        <v>0</v>
      </c>
      <c r="F19" s="380">
        <v>802</v>
      </c>
      <c r="G19" s="380">
        <v>27</v>
      </c>
      <c r="H19" s="380">
        <v>775</v>
      </c>
      <c r="I19" s="380">
        <v>774</v>
      </c>
      <c r="J19" s="380">
        <v>535</v>
      </c>
      <c r="K19" s="380">
        <v>239</v>
      </c>
      <c r="L19" s="380">
        <v>1</v>
      </c>
      <c r="M19" s="385">
        <v>4.2460979048524639E-2</v>
      </c>
      <c r="N19" s="386">
        <v>4.2460979048524639E-2</v>
      </c>
    </row>
    <row r="20" spans="1:14" ht="18" customHeight="1" x14ac:dyDescent="0.15">
      <c r="A20" s="387" t="s">
        <v>339</v>
      </c>
      <c r="B20" s="384" t="s">
        <v>521</v>
      </c>
      <c r="C20" s="380">
        <v>6040</v>
      </c>
      <c r="D20" s="380">
        <v>350</v>
      </c>
      <c r="E20" s="380">
        <v>147</v>
      </c>
      <c r="F20" s="380">
        <v>5543</v>
      </c>
      <c r="G20" s="380">
        <v>276</v>
      </c>
      <c r="H20" s="380">
        <v>5267</v>
      </c>
      <c r="I20" s="380">
        <v>5146</v>
      </c>
      <c r="J20" s="380">
        <v>4335</v>
      </c>
      <c r="K20" s="380">
        <v>811</v>
      </c>
      <c r="L20" s="380">
        <v>121</v>
      </c>
      <c r="M20" s="385">
        <v>5.4728372846644668E-2</v>
      </c>
      <c r="N20" s="386">
        <v>5.022506137234295E-2</v>
      </c>
    </row>
    <row r="21" spans="1:14" ht="18" customHeight="1" x14ac:dyDescent="0.15">
      <c r="A21" s="387" t="s">
        <v>340</v>
      </c>
      <c r="B21" s="384" t="s">
        <v>522</v>
      </c>
      <c r="C21" s="380">
        <v>12957</v>
      </c>
      <c r="D21" s="380">
        <v>262</v>
      </c>
      <c r="E21" s="380">
        <v>111</v>
      </c>
      <c r="F21" s="380">
        <v>12584</v>
      </c>
      <c r="G21" s="380">
        <v>409</v>
      </c>
      <c r="H21" s="380">
        <v>12175</v>
      </c>
      <c r="I21" s="380">
        <v>11969</v>
      </c>
      <c r="J21" s="380">
        <v>9645</v>
      </c>
      <c r="K21" s="380">
        <v>2324</v>
      </c>
      <c r="L21" s="380">
        <v>206</v>
      </c>
      <c r="M21" s="385">
        <v>3.5010406658964752E-2</v>
      </c>
      <c r="N21" s="386">
        <v>3.4002543597778226E-2</v>
      </c>
    </row>
    <row r="22" spans="1:14" ht="18" customHeight="1" x14ac:dyDescent="0.15">
      <c r="A22" s="387" t="s">
        <v>341</v>
      </c>
      <c r="B22" s="384" t="s">
        <v>496</v>
      </c>
      <c r="C22" s="380">
        <v>7166</v>
      </c>
      <c r="D22" s="380">
        <v>105</v>
      </c>
      <c r="E22" s="380">
        <v>0</v>
      </c>
      <c r="F22" s="380">
        <v>7061</v>
      </c>
      <c r="G22" s="380">
        <v>97</v>
      </c>
      <c r="H22" s="380">
        <v>6964</v>
      </c>
      <c r="I22" s="380">
        <v>6932</v>
      </c>
      <c r="J22" s="380">
        <v>6052</v>
      </c>
      <c r="K22" s="380">
        <v>880</v>
      </c>
      <c r="L22" s="380">
        <v>32</v>
      </c>
      <c r="M22" s="385">
        <v>3.3597150196514727E-2</v>
      </c>
      <c r="N22" s="386">
        <v>3.3104867085904342E-2</v>
      </c>
    </row>
    <row r="23" spans="1:14" ht="18" customHeight="1" x14ac:dyDescent="0.15">
      <c r="A23" s="387" t="s">
        <v>342</v>
      </c>
      <c r="B23" s="384" t="s">
        <v>497</v>
      </c>
      <c r="C23" s="380">
        <v>2932</v>
      </c>
      <c r="D23" s="380">
        <v>17</v>
      </c>
      <c r="E23" s="380">
        <v>0</v>
      </c>
      <c r="F23" s="380">
        <v>2915</v>
      </c>
      <c r="G23" s="380">
        <v>56</v>
      </c>
      <c r="H23" s="380">
        <v>2859</v>
      </c>
      <c r="I23" s="380">
        <v>2841</v>
      </c>
      <c r="J23" s="380">
        <v>2317</v>
      </c>
      <c r="K23" s="380">
        <v>524</v>
      </c>
      <c r="L23" s="380">
        <v>18</v>
      </c>
      <c r="M23" s="385">
        <v>5.9859566842944793E-2</v>
      </c>
      <c r="N23" s="386">
        <v>5.9512495684578469E-2</v>
      </c>
    </row>
    <row r="24" spans="1:14" ht="18" customHeight="1" x14ac:dyDescent="0.15">
      <c r="A24" s="387" t="s">
        <v>343</v>
      </c>
      <c r="B24" s="384" t="s">
        <v>498</v>
      </c>
      <c r="C24" s="380">
        <v>2260</v>
      </c>
      <c r="D24" s="380">
        <v>0</v>
      </c>
      <c r="E24" s="380">
        <v>0</v>
      </c>
      <c r="F24" s="380">
        <v>2260</v>
      </c>
      <c r="G24" s="380">
        <v>61</v>
      </c>
      <c r="H24" s="380">
        <v>2199</v>
      </c>
      <c r="I24" s="380">
        <v>2199</v>
      </c>
      <c r="J24" s="380">
        <v>1766</v>
      </c>
      <c r="K24" s="380">
        <v>433</v>
      </c>
      <c r="L24" s="380">
        <v>0</v>
      </c>
      <c r="M24" s="385">
        <v>4.007560457862009E-2</v>
      </c>
      <c r="N24" s="386">
        <v>4.007560457862009E-2</v>
      </c>
    </row>
    <row r="25" spans="1:14" ht="18" customHeight="1" x14ac:dyDescent="0.15">
      <c r="A25" s="387" t="s">
        <v>344</v>
      </c>
      <c r="B25" s="384" t="s">
        <v>470</v>
      </c>
      <c r="C25" s="380">
        <v>6224</v>
      </c>
      <c r="D25" s="380">
        <v>87</v>
      </c>
      <c r="E25" s="380">
        <v>37</v>
      </c>
      <c r="F25" s="380">
        <v>6100</v>
      </c>
      <c r="G25" s="380">
        <v>74</v>
      </c>
      <c r="H25" s="380">
        <v>6026</v>
      </c>
      <c r="I25" s="380">
        <v>5987</v>
      </c>
      <c r="J25" s="380">
        <v>4845</v>
      </c>
      <c r="K25" s="380">
        <v>1142</v>
      </c>
      <c r="L25" s="380">
        <v>39</v>
      </c>
      <c r="M25" s="385">
        <v>1.1507634753589444E-2</v>
      </c>
      <c r="N25" s="386">
        <v>1.1278369536776287E-2</v>
      </c>
    </row>
    <row r="26" spans="1:14" ht="18" customHeight="1" x14ac:dyDescent="0.15">
      <c r="A26" s="387" t="s">
        <v>345</v>
      </c>
      <c r="B26" s="384" t="s">
        <v>499</v>
      </c>
      <c r="C26" s="380">
        <v>10738</v>
      </c>
      <c r="D26" s="380">
        <v>1115</v>
      </c>
      <c r="E26" s="380">
        <v>420</v>
      </c>
      <c r="F26" s="380">
        <v>9203</v>
      </c>
      <c r="G26" s="380">
        <v>561</v>
      </c>
      <c r="H26" s="380">
        <v>8642</v>
      </c>
      <c r="I26" s="380">
        <v>8522</v>
      </c>
      <c r="J26" s="380">
        <v>6817</v>
      </c>
      <c r="K26" s="380">
        <v>1705</v>
      </c>
      <c r="L26" s="380">
        <v>120</v>
      </c>
      <c r="M26" s="385">
        <v>8.2218122750156553E-2</v>
      </c>
      <c r="N26" s="386">
        <v>7.046501989846253E-2</v>
      </c>
    </row>
    <row r="27" spans="1:14" ht="18" customHeight="1" x14ac:dyDescent="0.15">
      <c r="A27" s="387" t="s">
        <v>346</v>
      </c>
      <c r="B27" s="384" t="s">
        <v>472</v>
      </c>
      <c r="C27" s="380">
        <v>72362</v>
      </c>
      <c r="D27" s="380">
        <v>7308</v>
      </c>
      <c r="E27" s="380">
        <v>1844</v>
      </c>
      <c r="F27" s="380">
        <v>63210</v>
      </c>
      <c r="G27" s="380">
        <v>7712</v>
      </c>
      <c r="H27" s="380">
        <v>55498</v>
      </c>
      <c r="I27" s="380">
        <v>53367</v>
      </c>
      <c r="J27" s="380">
        <v>46351</v>
      </c>
      <c r="K27" s="380">
        <v>7016</v>
      </c>
      <c r="L27" s="380">
        <v>2131</v>
      </c>
      <c r="M27" s="385">
        <v>5.4571494155820729E-2</v>
      </c>
      <c r="N27" s="386">
        <v>4.7669552328424146E-2</v>
      </c>
    </row>
    <row r="28" spans="1:14" ht="18" customHeight="1" x14ac:dyDescent="0.15">
      <c r="A28" s="387" t="s">
        <v>347</v>
      </c>
      <c r="B28" s="384" t="s">
        <v>523</v>
      </c>
      <c r="C28" s="380">
        <v>2661</v>
      </c>
      <c r="D28" s="380">
        <v>0</v>
      </c>
      <c r="E28" s="380">
        <v>0</v>
      </c>
      <c r="F28" s="380">
        <v>2661</v>
      </c>
      <c r="G28" s="380">
        <v>26</v>
      </c>
      <c r="H28" s="380">
        <v>2635</v>
      </c>
      <c r="I28" s="380">
        <v>2615</v>
      </c>
      <c r="J28" s="380">
        <v>2339</v>
      </c>
      <c r="K28" s="380">
        <v>276</v>
      </c>
      <c r="L28" s="380">
        <v>20</v>
      </c>
      <c r="M28" s="385">
        <v>1.5617553087326137E-2</v>
      </c>
      <c r="N28" s="386">
        <v>1.5617553087326137E-2</v>
      </c>
    </row>
    <row r="29" spans="1:14" ht="18" customHeight="1" x14ac:dyDescent="0.15">
      <c r="A29" s="387" t="s">
        <v>348</v>
      </c>
      <c r="B29" s="384" t="s">
        <v>500</v>
      </c>
      <c r="C29" s="380">
        <v>3859</v>
      </c>
      <c r="D29" s="380">
        <v>23</v>
      </c>
      <c r="E29" s="380">
        <v>6</v>
      </c>
      <c r="F29" s="380">
        <v>3830</v>
      </c>
      <c r="G29" s="380">
        <v>501</v>
      </c>
      <c r="H29" s="380">
        <v>3329</v>
      </c>
      <c r="I29" s="380">
        <v>3217</v>
      </c>
      <c r="J29" s="380">
        <v>2714</v>
      </c>
      <c r="K29" s="380">
        <v>503</v>
      </c>
      <c r="L29" s="380">
        <v>112</v>
      </c>
      <c r="M29" s="385">
        <v>6.0802423399621212E-2</v>
      </c>
      <c r="N29" s="386">
        <v>6.0345499253834992E-2</v>
      </c>
    </row>
    <row r="30" spans="1:14" ht="18" customHeight="1" x14ac:dyDescent="0.15">
      <c r="A30" s="387" t="s">
        <v>349</v>
      </c>
      <c r="B30" s="384" t="s">
        <v>473</v>
      </c>
      <c r="C30" s="380">
        <v>109519</v>
      </c>
      <c r="D30" s="380">
        <v>5482</v>
      </c>
      <c r="E30" s="380">
        <v>2332</v>
      </c>
      <c r="F30" s="380">
        <v>101705</v>
      </c>
      <c r="G30" s="380">
        <v>7430</v>
      </c>
      <c r="H30" s="380">
        <v>94275</v>
      </c>
      <c r="I30" s="380">
        <v>91316</v>
      </c>
      <c r="J30" s="380">
        <v>48590</v>
      </c>
      <c r="K30" s="380">
        <v>42726</v>
      </c>
      <c r="L30" s="380">
        <v>2959</v>
      </c>
      <c r="M30" s="385">
        <v>0.16135618055365733</v>
      </c>
      <c r="N30" s="386">
        <v>0.14984368322583039</v>
      </c>
    </row>
    <row r="31" spans="1:14" ht="18" customHeight="1" x14ac:dyDescent="0.15">
      <c r="A31" s="387" t="s">
        <v>350</v>
      </c>
      <c r="B31" s="384" t="s">
        <v>474</v>
      </c>
      <c r="C31" s="380">
        <v>15803</v>
      </c>
      <c r="D31" s="380">
        <v>74</v>
      </c>
      <c r="E31" s="380">
        <v>16</v>
      </c>
      <c r="F31" s="380">
        <v>15713</v>
      </c>
      <c r="G31" s="380">
        <v>750</v>
      </c>
      <c r="H31" s="380">
        <v>14963</v>
      </c>
      <c r="I31" s="380">
        <v>14834</v>
      </c>
      <c r="J31" s="380">
        <v>11364</v>
      </c>
      <c r="K31" s="380">
        <v>3470</v>
      </c>
      <c r="L31" s="380">
        <v>129</v>
      </c>
      <c r="M31" s="385">
        <v>6.2759156037839853E-2</v>
      </c>
      <c r="N31" s="386">
        <v>6.2401735039079774E-2</v>
      </c>
    </row>
    <row r="32" spans="1:14" ht="18" customHeight="1" x14ac:dyDescent="0.15">
      <c r="A32" s="387" t="s">
        <v>351</v>
      </c>
      <c r="B32" s="384" t="s">
        <v>475</v>
      </c>
      <c r="C32" s="380">
        <v>7449</v>
      </c>
      <c r="D32" s="380">
        <v>2176</v>
      </c>
      <c r="E32" s="380">
        <v>654</v>
      </c>
      <c r="F32" s="380">
        <v>4619</v>
      </c>
      <c r="G32" s="380">
        <v>1643</v>
      </c>
      <c r="H32" s="380">
        <v>2976</v>
      </c>
      <c r="I32" s="380">
        <v>2828</v>
      </c>
      <c r="J32" s="380">
        <v>1950</v>
      </c>
      <c r="K32" s="380">
        <v>878</v>
      </c>
      <c r="L32" s="380">
        <v>148</v>
      </c>
      <c r="M32" s="385">
        <v>1.1552960846127003E-2</v>
      </c>
      <c r="N32" s="386">
        <v>7.163797308130034E-3</v>
      </c>
    </row>
    <row r="33" spans="1:14" ht="18" customHeight="1" x14ac:dyDescent="0.15">
      <c r="A33" s="387" t="s">
        <v>352</v>
      </c>
      <c r="B33" s="384" t="s">
        <v>501</v>
      </c>
      <c r="C33" s="380">
        <v>33537</v>
      </c>
      <c r="D33" s="380">
        <v>349</v>
      </c>
      <c r="E33" s="380">
        <v>104</v>
      </c>
      <c r="F33" s="380">
        <v>33084</v>
      </c>
      <c r="G33" s="380">
        <v>1196</v>
      </c>
      <c r="H33" s="380">
        <v>31888</v>
      </c>
      <c r="I33" s="380">
        <v>31098</v>
      </c>
      <c r="J33" s="380">
        <v>23392</v>
      </c>
      <c r="K33" s="380">
        <v>7706</v>
      </c>
      <c r="L33" s="380">
        <v>790</v>
      </c>
      <c r="M33" s="385">
        <v>8.6412916358679315E-2</v>
      </c>
      <c r="N33" s="386">
        <v>8.5245696538466365E-2</v>
      </c>
    </row>
    <row r="34" spans="1:14" ht="18" customHeight="1" x14ac:dyDescent="0.15">
      <c r="A34" s="387" t="s">
        <v>353</v>
      </c>
      <c r="B34" s="384" t="s">
        <v>502</v>
      </c>
      <c r="C34" s="380">
        <v>5942</v>
      </c>
      <c r="D34" s="380">
        <v>36</v>
      </c>
      <c r="E34" s="380">
        <v>10</v>
      </c>
      <c r="F34" s="380">
        <v>5896</v>
      </c>
      <c r="G34" s="380">
        <v>350</v>
      </c>
      <c r="H34" s="380">
        <v>5546</v>
      </c>
      <c r="I34" s="380">
        <v>5450</v>
      </c>
      <c r="J34" s="380">
        <v>4369</v>
      </c>
      <c r="K34" s="380">
        <v>1081</v>
      </c>
      <c r="L34" s="380">
        <v>96</v>
      </c>
      <c r="M34" s="385">
        <v>2.1987138604401865E-2</v>
      </c>
      <c r="N34" s="386">
        <v>2.1816925144993841E-2</v>
      </c>
    </row>
    <row r="35" spans="1:14" ht="18" customHeight="1" x14ac:dyDescent="0.15">
      <c r="A35" s="387" t="s">
        <v>354</v>
      </c>
      <c r="B35" s="384" t="s">
        <v>478</v>
      </c>
      <c r="C35" s="380">
        <v>23335</v>
      </c>
      <c r="D35" s="380">
        <v>0</v>
      </c>
      <c r="E35" s="380">
        <v>0</v>
      </c>
      <c r="F35" s="380">
        <v>23335</v>
      </c>
      <c r="G35" s="380">
        <v>0</v>
      </c>
      <c r="H35" s="380">
        <v>23335</v>
      </c>
      <c r="I35" s="380">
        <v>23033</v>
      </c>
      <c r="J35" s="380">
        <v>18364</v>
      </c>
      <c r="K35" s="380">
        <v>4669</v>
      </c>
      <c r="L35" s="380">
        <v>302</v>
      </c>
      <c r="M35" s="385">
        <v>7.3588239272978348E-2</v>
      </c>
      <c r="N35" s="386">
        <v>7.3588239272978348E-2</v>
      </c>
    </row>
    <row r="36" spans="1:14" ht="18" customHeight="1" x14ac:dyDescent="0.15">
      <c r="A36" s="387" t="s">
        <v>355</v>
      </c>
      <c r="B36" s="384" t="s">
        <v>479</v>
      </c>
      <c r="C36" s="380">
        <v>29500</v>
      </c>
      <c r="D36" s="380">
        <v>4</v>
      </c>
      <c r="E36" s="380">
        <v>0</v>
      </c>
      <c r="F36" s="380">
        <v>29496</v>
      </c>
      <c r="G36" s="380">
        <v>107</v>
      </c>
      <c r="H36" s="380">
        <v>29389</v>
      </c>
      <c r="I36" s="380">
        <v>27874</v>
      </c>
      <c r="J36" s="380">
        <v>20040</v>
      </c>
      <c r="K36" s="380">
        <v>7834</v>
      </c>
      <c r="L36" s="380">
        <v>1515</v>
      </c>
      <c r="M36" s="385">
        <v>7.6214204335784741E-2</v>
      </c>
      <c r="N36" s="386">
        <v>7.6203870206383278E-2</v>
      </c>
    </row>
    <row r="37" spans="1:14" ht="18" customHeight="1" x14ac:dyDescent="0.15">
      <c r="A37" s="387" t="s">
        <v>356</v>
      </c>
      <c r="B37" s="384" t="s">
        <v>503</v>
      </c>
      <c r="C37" s="380">
        <v>83602</v>
      </c>
      <c r="D37" s="380">
        <v>1524</v>
      </c>
      <c r="E37" s="380">
        <v>209</v>
      </c>
      <c r="F37" s="380">
        <v>81869</v>
      </c>
      <c r="G37" s="380">
        <v>2068</v>
      </c>
      <c r="H37" s="380">
        <v>79801</v>
      </c>
      <c r="I37" s="380">
        <v>77005</v>
      </c>
      <c r="J37" s="380">
        <v>52810</v>
      </c>
      <c r="K37" s="380">
        <v>24195</v>
      </c>
      <c r="L37" s="380">
        <v>2796</v>
      </c>
      <c r="M37" s="385">
        <v>0.12507108179802992</v>
      </c>
      <c r="N37" s="386">
        <v>0.12247846218658538</v>
      </c>
    </row>
    <row r="38" spans="1:14" ht="18" customHeight="1" x14ac:dyDescent="0.15">
      <c r="A38" s="387" t="s">
        <v>357</v>
      </c>
      <c r="B38" s="384" t="s">
        <v>481</v>
      </c>
      <c r="C38" s="380">
        <v>8590</v>
      </c>
      <c r="D38" s="380">
        <v>3</v>
      </c>
      <c r="E38" s="380">
        <v>3</v>
      </c>
      <c r="F38" s="380">
        <v>8584</v>
      </c>
      <c r="G38" s="380">
        <v>1423</v>
      </c>
      <c r="H38" s="380">
        <v>7161</v>
      </c>
      <c r="I38" s="380">
        <v>6885</v>
      </c>
      <c r="J38" s="380">
        <v>5082</v>
      </c>
      <c r="K38" s="380">
        <v>1803</v>
      </c>
      <c r="L38" s="380">
        <v>276</v>
      </c>
      <c r="M38" s="385">
        <v>0.20041704944806568</v>
      </c>
      <c r="N38" s="386">
        <v>0.20027706082214153</v>
      </c>
    </row>
    <row r="39" spans="1:14" ht="18" customHeight="1" x14ac:dyDescent="0.15">
      <c r="A39" s="387" t="s">
        <v>358</v>
      </c>
      <c r="B39" s="384" t="s">
        <v>482</v>
      </c>
      <c r="C39" s="380">
        <v>42246</v>
      </c>
      <c r="D39" s="380">
        <v>4885</v>
      </c>
      <c r="E39" s="380">
        <v>986</v>
      </c>
      <c r="F39" s="380">
        <v>36375</v>
      </c>
      <c r="G39" s="380">
        <v>2454</v>
      </c>
      <c r="H39" s="380">
        <v>33921</v>
      </c>
      <c r="I39" s="380">
        <v>33008</v>
      </c>
      <c r="J39" s="380">
        <v>19765</v>
      </c>
      <c r="K39" s="380">
        <v>13243</v>
      </c>
      <c r="L39" s="380">
        <v>913</v>
      </c>
      <c r="M39" s="385">
        <v>8.7442505843487339E-2</v>
      </c>
      <c r="N39" s="386">
        <v>7.5290468921480183E-2</v>
      </c>
    </row>
    <row r="40" spans="1:14" ht="18" customHeight="1" x14ac:dyDescent="0.15">
      <c r="A40" s="387" t="s">
        <v>359</v>
      </c>
      <c r="B40" s="384" t="s">
        <v>504</v>
      </c>
      <c r="C40" s="380">
        <v>73013</v>
      </c>
      <c r="D40" s="380">
        <v>10929</v>
      </c>
      <c r="E40" s="380">
        <v>3537</v>
      </c>
      <c r="F40" s="380">
        <v>58547</v>
      </c>
      <c r="G40" s="380">
        <v>2755</v>
      </c>
      <c r="H40" s="380">
        <v>55792</v>
      </c>
      <c r="I40" s="380">
        <v>51358</v>
      </c>
      <c r="J40" s="380">
        <v>20220</v>
      </c>
      <c r="K40" s="380">
        <v>31138</v>
      </c>
      <c r="L40" s="380">
        <v>4434</v>
      </c>
      <c r="M40" s="385">
        <v>0.19371372189016581</v>
      </c>
      <c r="N40" s="386">
        <v>0.15533339645684383</v>
      </c>
    </row>
    <row r="41" spans="1:14" ht="18" customHeight="1" x14ac:dyDescent="0.15">
      <c r="A41" s="387" t="s">
        <v>360</v>
      </c>
      <c r="B41" s="384" t="s">
        <v>505</v>
      </c>
      <c r="C41" s="380">
        <v>0</v>
      </c>
      <c r="D41" s="388">
        <v>0</v>
      </c>
      <c r="E41" s="388">
        <v>0</v>
      </c>
      <c r="F41" s="380">
        <v>0</v>
      </c>
      <c r="G41" s="380">
        <v>0</v>
      </c>
      <c r="H41" s="380">
        <v>0</v>
      </c>
      <c r="I41" s="380">
        <v>0</v>
      </c>
      <c r="J41" s="388">
        <v>0</v>
      </c>
      <c r="K41" s="388">
        <v>0</v>
      </c>
      <c r="L41" s="388">
        <v>0</v>
      </c>
      <c r="M41" s="385">
        <v>0</v>
      </c>
      <c r="N41" s="386">
        <v>0</v>
      </c>
    </row>
    <row r="42" spans="1:14" ht="18" customHeight="1" thickBot="1" x14ac:dyDescent="0.2">
      <c r="A42" s="387" t="s">
        <v>361</v>
      </c>
      <c r="B42" s="384" t="s">
        <v>506</v>
      </c>
      <c r="C42" s="380">
        <v>286</v>
      </c>
      <c r="D42" s="388">
        <v>1</v>
      </c>
      <c r="E42" s="388">
        <v>1</v>
      </c>
      <c r="F42" s="380">
        <v>284</v>
      </c>
      <c r="G42" s="380">
        <v>29</v>
      </c>
      <c r="H42" s="380">
        <v>255</v>
      </c>
      <c r="I42" s="380">
        <v>244</v>
      </c>
      <c r="J42" s="388">
        <v>209</v>
      </c>
      <c r="K42" s="388">
        <v>35</v>
      </c>
      <c r="L42" s="388">
        <v>11</v>
      </c>
      <c r="M42" s="385">
        <v>6.3420597932501814E-3</v>
      </c>
      <c r="N42" s="386">
        <v>6.2977097247659142E-3</v>
      </c>
    </row>
    <row r="43" spans="1:14" ht="18" customHeight="1" thickBot="1" x14ac:dyDescent="0.2">
      <c r="A43" s="389"/>
      <c r="B43" s="390" t="s">
        <v>22</v>
      </c>
      <c r="C43" s="391">
        <v>687003</v>
      </c>
      <c r="D43" s="392">
        <v>77718</v>
      </c>
      <c r="E43" s="392">
        <v>41946</v>
      </c>
      <c r="F43" s="391">
        <v>567339</v>
      </c>
      <c r="G43" s="391">
        <v>34615</v>
      </c>
      <c r="H43" s="391">
        <v>532724</v>
      </c>
      <c r="I43" s="391">
        <v>512415</v>
      </c>
      <c r="J43" s="392">
        <v>343738</v>
      </c>
      <c r="K43" s="393">
        <v>168677</v>
      </c>
      <c r="L43" s="393">
        <v>20309</v>
      </c>
      <c r="M43" s="394">
        <v>7.7752235952849358E-2</v>
      </c>
      <c r="N43" s="395">
        <v>6.4209145801770298E-2</v>
      </c>
    </row>
  </sheetData>
  <sheetProtection sheet="1" objects="1" scenarios="1"/>
  <mergeCells count="11">
    <mergeCell ref="A3:B6"/>
    <mergeCell ref="C3:C6"/>
    <mergeCell ref="D3:D6"/>
    <mergeCell ref="E3:E6"/>
    <mergeCell ref="F3:F6"/>
    <mergeCell ref="N3:N6"/>
    <mergeCell ref="G4:G6"/>
    <mergeCell ref="H4:H6"/>
    <mergeCell ref="I5:I6"/>
    <mergeCell ref="L5:L6"/>
    <mergeCell ref="M3:M6"/>
  </mergeCells>
  <phoneticPr fontId="4"/>
  <pageMargins left="0.59055118110236227" right="0.39370078740157483" top="0.59055118110236227" bottom="0.59055118110236227" header="0.51181102362204722" footer="0.51181102362204722"/>
  <pageSetup paperSize="9" scale="7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6"/>
  <sheetViews>
    <sheetView showGridLines="0" zoomScaleNormal="100" workbookViewId="0"/>
  </sheetViews>
  <sheetFormatPr defaultRowHeight="13.5" x14ac:dyDescent="0.15"/>
  <cols>
    <col min="1" max="1" width="2.625" style="3" customWidth="1"/>
    <col min="2" max="2" width="7.375" style="3" customWidth="1"/>
    <col min="3" max="5" width="9" style="3"/>
    <col min="6" max="6" width="10.5" style="3" bestFit="1" customWidth="1"/>
    <col min="7" max="7" width="10.625" style="3" customWidth="1"/>
    <col min="8" max="8" width="10.375" style="3" customWidth="1"/>
    <col min="9" max="16384" width="9" style="3"/>
  </cols>
  <sheetData>
    <row r="1" spans="2:7" x14ac:dyDescent="0.15">
      <c r="B1" s="257"/>
    </row>
    <row r="3" spans="2:7" x14ac:dyDescent="0.15">
      <c r="B3" s="4" t="s">
        <v>40</v>
      </c>
      <c r="D3" s="4"/>
      <c r="E3" s="4"/>
    </row>
    <row r="4" spans="2:7" x14ac:dyDescent="0.15">
      <c r="B4" s="7" t="s">
        <v>39</v>
      </c>
      <c r="D4" s="4"/>
      <c r="E4" s="4"/>
    </row>
    <row r="5" spans="2:7" x14ac:dyDescent="0.15">
      <c r="B5" s="3" t="s">
        <v>280</v>
      </c>
    </row>
    <row r="7" spans="2:7" ht="40.5" customHeight="1" x14ac:dyDescent="0.15">
      <c r="C7" s="6"/>
      <c r="D7" s="5" t="s">
        <v>35</v>
      </c>
      <c r="E7" s="5" t="s">
        <v>36</v>
      </c>
      <c r="F7" s="404" t="s">
        <v>447</v>
      </c>
      <c r="G7" s="404" t="s">
        <v>448</v>
      </c>
    </row>
    <row r="8" spans="2:7" x14ac:dyDescent="0.15">
      <c r="C8" s="263" t="s">
        <v>403</v>
      </c>
      <c r="D8" s="399">
        <v>294900</v>
      </c>
      <c r="E8" s="399">
        <v>435359</v>
      </c>
      <c r="F8" s="400">
        <f t="shared" ref="F8:F13" si="0">D8/E8</f>
        <v>0.67737200792908836</v>
      </c>
      <c r="G8" s="405"/>
    </row>
    <row r="9" spans="2:7" x14ac:dyDescent="0.15">
      <c r="C9" s="8" t="s">
        <v>37</v>
      </c>
      <c r="D9" s="401">
        <v>288154</v>
      </c>
      <c r="E9" s="401">
        <v>453147</v>
      </c>
      <c r="F9" s="400">
        <f t="shared" si="0"/>
        <v>0.63589519515742132</v>
      </c>
      <c r="G9" s="405"/>
    </row>
    <row r="10" spans="2:7" x14ac:dyDescent="0.15">
      <c r="C10" s="8" t="s">
        <v>38</v>
      </c>
      <c r="D10" s="399">
        <v>289923</v>
      </c>
      <c r="E10" s="399">
        <v>480680</v>
      </c>
      <c r="F10" s="400">
        <f t="shared" si="0"/>
        <v>0.60315178497129063</v>
      </c>
      <c r="G10" s="400">
        <f>AVERAGE(F8:F10)</f>
        <v>0.63880632935260007</v>
      </c>
    </row>
    <row r="11" spans="2:7" x14ac:dyDescent="0.15">
      <c r="C11" s="8" t="s">
        <v>373</v>
      </c>
      <c r="D11" s="402">
        <v>284201</v>
      </c>
      <c r="E11" s="403">
        <v>454194</v>
      </c>
      <c r="F11" s="400">
        <f t="shared" si="0"/>
        <v>0.62572601135197736</v>
      </c>
      <c r="G11" s="400">
        <f t="shared" ref="G11:G15" si="1">AVERAGE(F9:F11)</f>
        <v>0.62159099716022981</v>
      </c>
    </row>
    <row r="12" spans="2:7" x14ac:dyDescent="0.15">
      <c r="C12" s="8" t="s">
        <v>401</v>
      </c>
      <c r="D12" s="403">
        <v>293504</v>
      </c>
      <c r="E12" s="403">
        <v>460582</v>
      </c>
      <c r="F12" s="400">
        <f t="shared" si="0"/>
        <v>0.63724591929341567</v>
      </c>
      <c r="G12" s="400">
        <f t="shared" si="1"/>
        <v>0.62204123853889459</v>
      </c>
    </row>
    <row r="13" spans="2:7" x14ac:dyDescent="0.15">
      <c r="C13" s="8" t="s">
        <v>402</v>
      </c>
      <c r="D13" s="403">
        <v>247904</v>
      </c>
      <c r="E13" s="403">
        <v>459612</v>
      </c>
      <c r="F13" s="400">
        <f t="shared" si="0"/>
        <v>0.5393766916442565</v>
      </c>
      <c r="G13" s="400">
        <f t="shared" si="1"/>
        <v>0.60078287409654985</v>
      </c>
    </row>
    <row r="14" spans="2:7" x14ac:dyDescent="0.15">
      <c r="C14" s="8" t="s">
        <v>443</v>
      </c>
      <c r="D14" s="403">
        <v>295164</v>
      </c>
      <c r="E14" s="403">
        <v>464673</v>
      </c>
      <c r="F14" s="400">
        <f t="shared" ref="F14" si="2">D14/E14</f>
        <v>0.63520798497007569</v>
      </c>
      <c r="G14" s="400">
        <f t="shared" si="1"/>
        <v>0.60394353196924921</v>
      </c>
    </row>
    <row r="15" spans="2:7" x14ac:dyDescent="0.15">
      <c r="C15" s="8" t="s">
        <v>445</v>
      </c>
      <c r="D15" s="403">
        <v>306673</v>
      </c>
      <c r="E15" s="403">
        <v>465505</v>
      </c>
      <c r="F15" s="400">
        <f t="shared" ref="F15" si="3">D15/E15</f>
        <v>0.65879636094134331</v>
      </c>
      <c r="G15" s="400">
        <f t="shared" si="1"/>
        <v>0.6111270125185585</v>
      </c>
    </row>
    <row r="16" spans="2:7" x14ac:dyDescent="0.15">
      <c r="C16" s="8" t="s">
        <v>446</v>
      </c>
      <c r="D16" s="403">
        <v>255599</v>
      </c>
      <c r="E16" s="403">
        <v>462599</v>
      </c>
      <c r="F16" s="400">
        <f t="shared" ref="F16" si="4">D16/E16</f>
        <v>0.55252821558196197</v>
      </c>
      <c r="G16" s="400">
        <f t="shared" ref="G16:G21" si="5">AVERAGE(F14:F16)</f>
        <v>0.61551085383112702</v>
      </c>
    </row>
    <row r="17" spans="3:10" x14ac:dyDescent="0.15">
      <c r="C17" s="8" t="s">
        <v>454</v>
      </c>
      <c r="D17" s="403">
        <v>315496</v>
      </c>
      <c r="E17" s="403">
        <v>499742</v>
      </c>
      <c r="F17" s="400">
        <f t="shared" ref="F17:F18" si="6">D17/E17</f>
        <v>0.63131775996414152</v>
      </c>
      <c r="G17" s="400">
        <f t="shared" si="5"/>
        <v>0.61421411216248234</v>
      </c>
    </row>
    <row r="18" spans="3:10" x14ac:dyDescent="0.15">
      <c r="C18" s="8" t="s">
        <v>456</v>
      </c>
      <c r="D18" s="403">
        <v>288790</v>
      </c>
      <c r="E18" s="403">
        <v>505610</v>
      </c>
      <c r="F18" s="400">
        <f t="shared" si="6"/>
        <v>0.57117145626075438</v>
      </c>
      <c r="G18" s="400">
        <f t="shared" si="5"/>
        <v>0.58500581060228596</v>
      </c>
    </row>
    <row r="19" spans="3:10" x14ac:dyDescent="0.15">
      <c r="C19" s="8" t="s">
        <v>532</v>
      </c>
      <c r="D19" s="403">
        <v>231071</v>
      </c>
      <c r="E19" s="403">
        <v>463013</v>
      </c>
      <c r="F19" s="400">
        <f>D19/E19</f>
        <v>0.49905942165770723</v>
      </c>
      <c r="G19" s="400">
        <f t="shared" si="5"/>
        <v>0.56718287929420097</v>
      </c>
    </row>
    <row r="20" spans="3:10" x14ac:dyDescent="0.15">
      <c r="C20" s="8" t="s">
        <v>533</v>
      </c>
      <c r="D20" s="403">
        <v>286825</v>
      </c>
      <c r="E20" s="403">
        <v>506558</v>
      </c>
      <c r="F20" s="400">
        <f>D20/E20</f>
        <v>0.56622341370583429</v>
      </c>
      <c r="G20" s="400">
        <f t="shared" si="5"/>
        <v>0.5454847638747653</v>
      </c>
    </row>
    <row r="21" spans="3:10" ht="13.5" customHeight="1" x14ac:dyDescent="0.15">
      <c r="C21" s="8" t="s">
        <v>534</v>
      </c>
      <c r="D21" s="403">
        <v>274348</v>
      </c>
      <c r="E21" s="403">
        <v>528386</v>
      </c>
      <c r="F21" s="400">
        <f>D21/E21</f>
        <v>0.51921890436158413</v>
      </c>
      <c r="G21" s="400">
        <f t="shared" si="5"/>
        <v>0.52816724657504188</v>
      </c>
      <c r="H21" s="415"/>
      <c r="I21" s="415"/>
      <c r="J21" s="415"/>
    </row>
    <row r="22" spans="3:10" ht="13.5" customHeight="1" x14ac:dyDescent="0.15">
      <c r="C22" s="8" t="s">
        <v>535</v>
      </c>
      <c r="D22" s="403">
        <v>290513</v>
      </c>
      <c r="E22" s="403">
        <v>530200</v>
      </c>
      <c r="F22" s="400">
        <f>D22/E22</f>
        <v>0.54793096944549224</v>
      </c>
      <c r="G22" s="400">
        <f>AVERAGE(F20:F22)</f>
        <v>0.54445776250430356</v>
      </c>
      <c r="H22" s="415"/>
      <c r="I22" s="415"/>
      <c r="J22" s="415"/>
    </row>
    <row r="23" spans="3:10" ht="13.5" customHeight="1" x14ac:dyDescent="0.15">
      <c r="C23" s="8" t="s">
        <v>536</v>
      </c>
      <c r="D23" s="403">
        <v>306546</v>
      </c>
      <c r="E23" s="403">
        <v>562723</v>
      </c>
      <c r="F23" s="400">
        <f>D23/E23</f>
        <v>0.54475470169159601</v>
      </c>
      <c r="G23" s="400">
        <f>AVERAGE(F21:F23)</f>
        <v>0.53730152516622409</v>
      </c>
      <c r="H23" s="415"/>
      <c r="I23" s="415"/>
      <c r="J23" s="415"/>
    </row>
    <row r="24" spans="3:10" x14ac:dyDescent="0.15">
      <c r="C24" s="415"/>
      <c r="D24" s="415"/>
      <c r="E24" s="415"/>
      <c r="F24" s="415"/>
      <c r="G24" s="415"/>
      <c r="H24" s="415"/>
      <c r="I24" s="415"/>
      <c r="J24" s="415"/>
    </row>
    <row r="25" spans="3:10" x14ac:dyDescent="0.15">
      <c r="C25" s="415"/>
      <c r="D25" s="415"/>
      <c r="E25" s="415"/>
      <c r="F25" s="415"/>
      <c r="G25" s="415"/>
    </row>
    <row r="26" spans="3:10" x14ac:dyDescent="0.15">
      <c r="C26" s="398"/>
    </row>
  </sheetData>
  <sheetProtection sheet="1" objects="1" scenarios="1"/>
  <phoneticPr fontId="4"/>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利用上の注意</vt:lpstr>
      <vt:lpstr>使い方</vt:lpstr>
      <vt:lpstr>入力・分析シート</vt:lpstr>
      <vt:lpstr>分析結果</vt:lpstr>
      <vt:lpstr>生産者価格評価表</vt:lpstr>
      <vt:lpstr>投入係数表</vt:lpstr>
      <vt:lpstr>逆行列係数表(I-(I-M)A)^-1</vt:lpstr>
      <vt:lpstr>雇用表(36部門）</vt:lpstr>
      <vt:lpstr>消費転換係数</vt:lpstr>
      <vt:lpstr>'逆行列係数表(I-(I-M)A)^-1'!Print_Area</vt:lpstr>
      <vt:lpstr>'雇用表(36部門）'!Print_Area</vt:lpstr>
      <vt:lpstr>使い方!Print_Area</vt:lpstr>
      <vt:lpstr>生産者価格評価表!Print_Area</vt:lpstr>
      <vt:lpstr>投入係数表!Print_Area</vt:lpstr>
      <vt:lpstr>分析結果!Print_Area</vt:lpstr>
      <vt:lpstr>利用上の注意!Print_Area</vt:lpstr>
      <vt:lpstr>消費転換係数</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岩手県ふるさと振興部調査統計課調査分析担当</dc:creator>
  <cp:lastModifiedBy>.</cp:lastModifiedBy>
  <cp:lastPrinted>2023-04-04T00:31:18Z</cp:lastPrinted>
  <dcterms:created xsi:type="dcterms:W3CDTF">2012-02-28T04:02:31Z</dcterms:created>
  <dcterms:modified xsi:type="dcterms:W3CDTF">2025-02-17T01:29:40Z</dcterms:modified>
</cp:coreProperties>
</file>